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98-98" sheetId="3" r:id="rId3"/>
    <sheet name="SO 11" sheetId="4" r:id="rId4"/>
  </sheets>
  <definedNames/>
  <calcPr/>
  <webPublishing/>
</workbook>
</file>

<file path=xl/sharedStrings.xml><?xml version="1.0" encoding="utf-8"?>
<sst xmlns="http://schemas.openxmlformats.org/spreadsheetml/2006/main" count="2519" uniqueCount="655">
  <si>
    <t>Aspe</t>
  </si>
  <si>
    <t>Rekapitulace ceny</t>
  </si>
  <si>
    <t>S631900165</t>
  </si>
  <si>
    <t>Doplnění závor na přejezdu P5577 v km 108,734 trati H. Dvořiště st.hr. – Č. Budějovice</t>
  </si>
  <si>
    <t>ZŘ</t>
  </si>
  <si>
    <t>20210216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</si>
  <si>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</si>
  <si>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</si>
  <si>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</si>
  <si>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</si>
  <si>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</si>
  <si>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</si>
  <si>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</si>
  <si>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</si>
  <si>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</si>
  <si>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</si>
  <si>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</si>
  <si>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Přejezd P5577 v km 108,734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</si>
  <si>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</si>
  <si>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</si>
  <si>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</si>
  <si>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</si>
  <si>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</si>
  <si>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</si>
  <si>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</si>
  <si>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</si>
  <si>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</si>
  <si>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</si>
  <si>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</si>
  <si>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</si>
  <si>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</si>
  <si>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</si>
  <si>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</si>
  <si>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</si>
  <si>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</si>
  <si>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</si>
  <si>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</si>
  <si>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</si>
  <si>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</si>
  <si>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</si>
  <si>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</si>
  <si>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</si>
  <si>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</si>
  <si>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</si>
  <si>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</si>
  <si>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</si>
  <si>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</si>
  <si>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DEM</t>
  </si>
  <si>
    <t>Demontáže</t>
  </si>
  <si>
    <t>P</t>
  </si>
  <si>
    <t>91</t>
  </si>
  <si>
    <t>75D228</t>
  </si>
  <si>
    <t/>
  </si>
  <si>
    <t>VÝSTRAŽNÍK BEZ ZÁVORY, 1 SKŘÍŇ - DEMONTÁŽ</t>
  </si>
  <si>
    <t>KUS</t>
  </si>
  <si>
    <t>OTSKP 2019</t>
  </si>
  <si>
    <t>PP</t>
  </si>
  <si>
    <t>VV</t>
  </si>
  <si>
    <t>TS</t>
  </si>
  <si>
    <t>Technická specifikace položky odpovídá příslušné cenové soustavě</t>
  </si>
  <si>
    <t>92</t>
  </si>
  <si>
    <t>75D168</t>
  </si>
  <si>
    <t>RELÉOVÝ DOMEK (DO 9 M2) PREFABRIKOVANÝ - DEMONTÁŽ</t>
  </si>
  <si>
    <t>93</t>
  </si>
  <si>
    <t>75D138</t>
  </si>
  <si>
    <t>BATERIOVÁ SKŘÍŇ - DEMONTÁŽ</t>
  </si>
  <si>
    <t>94</t>
  </si>
  <si>
    <t>75B6T8</t>
  </si>
  <si>
    <t>BATERIE - DEMONTÁŽ</t>
  </si>
  <si>
    <t>95</t>
  </si>
  <si>
    <t>75C938</t>
  </si>
  <si>
    <t>SKŘÍŇ S POČÍTAČI NÁPRAV 8 BODŮ/7 ÚSEKŮ - DEMONTÁŽ</t>
  </si>
  <si>
    <t>DOM</t>
  </si>
  <si>
    <t>Technologický domek</t>
  </si>
  <si>
    <t>40</t>
  </si>
  <si>
    <t>75D161</t>
  </si>
  <si>
    <t>RELÉOVÝ DOMEK (DO 9 M2) PREFABRIKOVANÝ, IZOLOVANÝ, S KLIMATIZACÍ A VNITŘNÍ KABELIZACÍ - DODÁVKA</t>
  </si>
  <si>
    <t>viz výkres č. 0501</t>
  </si>
  <si>
    <t>41</t>
  </si>
  <si>
    <t>75D167</t>
  </si>
  <si>
    <t>RELÉOVÝ DOMEK (DO 9 M2) PREFABRIKOVANÝ - MONTÁŽ</t>
  </si>
  <si>
    <t>42</t>
  </si>
  <si>
    <t>75B411</t>
  </si>
  <si>
    <t>STOJANOVÁ ŘADA PRO 1 STOJAN - DODÁVKA</t>
  </si>
  <si>
    <t>43</t>
  </si>
  <si>
    <t>75B417</t>
  </si>
  <si>
    <t>STOJANOVÁ ŘADA PRO 1 STOJAN - MONTÁŽ</t>
  </si>
  <si>
    <t>44</t>
  </si>
  <si>
    <t>75B471</t>
  </si>
  <si>
    <t>KABELOVÝ ROŠT VODOROVNÝ - DODÁVKA</t>
  </si>
  <si>
    <t>45</t>
  </si>
  <si>
    <t>75B477</t>
  </si>
  <si>
    <t>KABELOVÝ ROŠT VODOROVNÝ - MONTÁŽ</t>
  </si>
  <si>
    <t>46</t>
  </si>
  <si>
    <t>75B481</t>
  </si>
  <si>
    <t>KABELOVÝ ROŠT SVISLÝ - DODÁVKA</t>
  </si>
  <si>
    <t>47</t>
  </si>
  <si>
    <t>75B487</t>
  </si>
  <si>
    <t>KABELOVÝ ROŠT SVISLÝ - MONTÁŽ</t>
  </si>
  <si>
    <t>KAB</t>
  </si>
  <si>
    <t>Kabelizace</t>
  </si>
  <si>
    <t>18</t>
  </si>
  <si>
    <t>75A131</t>
  </si>
  <si>
    <t>KABEL METALICKÝ DVOUPLÁŠŤOVÝ DO 12 PÁRŮ - DODÁVKA</t>
  </si>
  <si>
    <t>KMPÁR</t>
  </si>
  <si>
    <t>viz Tabulka kabelů PS 01.xlsm</t>
  </si>
  <si>
    <t>19</t>
  </si>
  <si>
    <t>75A217</t>
  </si>
  <si>
    <t>ZATAŽENÍ A SPOJKOVÁNÍ KABELŮ DO 12 PÁRŮ - MONTÁŽ</t>
  </si>
  <si>
    <t>20</t>
  </si>
  <si>
    <t>75A311</t>
  </si>
  <si>
    <t>KABELOVÁ FORMA (UKONČENÍ KABELŮ) PRO KABELY ZABEZPEČOVACÍ DO 12 PÁRŮ</t>
  </si>
  <si>
    <t>21</t>
  </si>
  <si>
    <t>75I222</t>
  </si>
  <si>
    <t>KABEL ZEMNÍ DVOUPLÁŠŤOVÝ BEZ PANCÍŘE PRŮMĚRU ŽÍLY 0,8 MM DO 25XN</t>
  </si>
  <si>
    <t>KMČTYŘKA</t>
  </si>
  <si>
    <t>22</t>
  </si>
  <si>
    <t>75I22X</t>
  </si>
  <si>
    <t>KABEL ZEMNÍ DVOUPLÁŠŤOVÝ BEZ PANCÍŘE PRŮMĚRU ŽÍLY 0,8 MM - MONTÁŽ</t>
  </si>
  <si>
    <t>M</t>
  </si>
  <si>
    <t>23</t>
  </si>
  <si>
    <t>75A321</t>
  </si>
  <si>
    <t>SPOJKA ROVNÁ PRO PLASTOVÉ KABELY S JÁDRY O PRŮMĚRU 1 MM2 DO 12 PÁRŮ</t>
  </si>
  <si>
    <t>24</t>
  </si>
  <si>
    <t>75B121</t>
  </si>
  <si>
    <t>VNITŘNÍ KABELOVÉ ROZVODY PŘES 20 DO 50 KABELŮ - DODÁVKA</t>
  </si>
  <si>
    <t>25</t>
  </si>
  <si>
    <t>75IH32</t>
  </si>
  <si>
    <t>UKONČENÍ KABELU FORMA KABELOVÁ DÉLKY DO 0,5 M DO 25XN</t>
  </si>
  <si>
    <t>26</t>
  </si>
  <si>
    <t>75II62</t>
  </si>
  <si>
    <t>SPOJKA - ODBOČOVACÍ SOUPRAVA STŘEDNÍ</t>
  </si>
  <si>
    <t>27</t>
  </si>
  <si>
    <t>75B127</t>
  </si>
  <si>
    <t>VNITŘNÍ KABELOVÉ ROZVODY PŘES 20 DO 50 KABELŮ - MONTÁŽ</t>
  </si>
  <si>
    <t>28</t>
  </si>
  <si>
    <t>742G11</t>
  </si>
  <si>
    <t>KABEL NN DVOU- A TŘÍŽÍLOVÝ CU S PLASTOVOU IZOLACÍ DO 2,5 MM2</t>
  </si>
  <si>
    <t>29</t>
  </si>
  <si>
    <t>742H12</t>
  </si>
  <si>
    <t>KABEL NN ČTYŘ- A PĚTIŽÍLOVÝ CU S PLASTOVOU IZOLACÍ OD 4 DO 16 MM2</t>
  </si>
  <si>
    <t>30</t>
  </si>
  <si>
    <t>742L12</t>
  </si>
  <si>
    <t>UKONČENÍ DVOU AŽ PĚTIŽÍLOVÉHO KABELU V ROZVADĚČI NEBO NA PŘÍSTROJI OD 4 DO 16 MM2</t>
  </si>
  <si>
    <t>31</t>
  </si>
  <si>
    <t>742I11</t>
  </si>
  <si>
    <t>KABEL NN CU OVLÁDACÍ 7-12ŽÍLOVÝ DO 2,5 MM2</t>
  </si>
  <si>
    <t>32</t>
  </si>
  <si>
    <t>742M11</t>
  </si>
  <si>
    <t>UKONČENÍ 7-12ŽÍLOVÉHO KABELU V ROZVADĚČI NEBO NA PŘÍSTROJI DO 2,5 MM2</t>
  </si>
  <si>
    <t>33</t>
  </si>
  <si>
    <t>742I21</t>
  </si>
  <si>
    <t>KABEL NN CU OVLÁDACÍ 19-24ŽÍLOVÝ DO 2,5 MM2</t>
  </si>
  <si>
    <t>34</t>
  </si>
  <si>
    <t>742N11</t>
  </si>
  <si>
    <t>UKONČENÍ 19-24ŽÍLOVÉHO KABELU V ROZVADĚČI NEBO NA PŘÍSTROJI DO 2,5 MM2</t>
  </si>
  <si>
    <t>35</t>
  </si>
  <si>
    <t>75IH91</t>
  </si>
  <si>
    <t>UKONČENÍ KABELU ŠTÍTEK KABELOVÝ</t>
  </si>
  <si>
    <t>36</t>
  </si>
  <si>
    <t>75IH9X</t>
  </si>
  <si>
    <t>UKONČENÍ KABELU ŠTÍTEK KABELOVÝ - MONTÁŽ</t>
  </si>
  <si>
    <t>37</t>
  </si>
  <si>
    <t>701005</t>
  </si>
  <si>
    <t>VYHLEDÁVACÍ MARKER ZEMNÍ S MOŽNOSTÍ ZÁPISU</t>
  </si>
  <si>
    <t>38</t>
  </si>
  <si>
    <t>75IJ12</t>
  </si>
  <si>
    <t>MĚŘENÍ JEDNOSMĚRNÉ NA SDĚLOVACÍM KABELU</t>
  </si>
  <si>
    <t>39</t>
  </si>
  <si>
    <t>75IJ22</t>
  </si>
  <si>
    <t>MĚŘENÍ ZKRÁCENÉ ZÁVĚREČNÉ DÁLKOVÉHO KABELU V JEDNOM SMĚRU ZA PROVOZU</t>
  </si>
  <si>
    <t>ČTYŘKA</t>
  </si>
  <si>
    <t>NAP</t>
  </si>
  <si>
    <t>Napájení</t>
  </si>
  <si>
    <t>48</t>
  </si>
  <si>
    <t>75D181</t>
  </si>
  <si>
    <t>NAPÁJECÍ SKŘÍŇ PŘEJEZDOVÉHO ZABEZPEČOVACÍHO ZAŘÍZENÍ - DODÁVKA</t>
  </si>
  <si>
    <t>viz výkres č. 0701</t>
  </si>
  <si>
    <t>49</t>
  </si>
  <si>
    <t>75D187</t>
  </si>
  <si>
    <t>NAPÁJECÍ SKŘÍŇ PŘEJEZDOVÉHO ZABEZPEČOVACÍHO ZAŘÍZENÍ - MONTÁŽ</t>
  </si>
  <si>
    <t>50</t>
  </si>
  <si>
    <t>75B6A1</t>
  </si>
  <si>
    <t>USMĚRŇOVAČ 24 V/50 A - DODÁVKA</t>
  </si>
  <si>
    <t>51</t>
  </si>
  <si>
    <t>75B6G7</t>
  </si>
  <si>
    <t>USMĚRŇOVAČ - MONTÁŽ</t>
  </si>
  <si>
    <t>52</t>
  </si>
  <si>
    <t>75B6M1</t>
  </si>
  <si>
    <t>BEZÚDRŽBOVÁ BATERIE 24 V/250 AH - DODÁVKA</t>
  </si>
  <si>
    <t>53</t>
  </si>
  <si>
    <t>75B6T7</t>
  </si>
  <si>
    <t>BATERIE - MONTÁŽ</t>
  </si>
  <si>
    <t>54</t>
  </si>
  <si>
    <t>75D131</t>
  </si>
  <si>
    <t>BATERIOVÁ SKŘÍŇ - DODÁVKA</t>
  </si>
  <si>
    <t>55</t>
  </si>
  <si>
    <t>75D137</t>
  </si>
  <si>
    <t>BATERIOVÁ SKŘÍŇ - MONTÁŽ</t>
  </si>
  <si>
    <t>56</t>
  </si>
  <si>
    <t>741911</t>
  </si>
  <si>
    <t>UZEMŇOVACÍ VODIČ V ZEMI FEZN DO 120 MM2</t>
  </si>
  <si>
    <t>viz výkres č. 1001</t>
  </si>
  <si>
    <t>57</t>
  </si>
  <si>
    <t>741C02</t>
  </si>
  <si>
    <t>UZEMŇOVACÍ SVORKA</t>
  </si>
  <si>
    <t>58</t>
  </si>
  <si>
    <t>741C05</t>
  </si>
  <si>
    <t>SPOJOVÁNÍ UZEMŇOVACÍCH VODIČŮ</t>
  </si>
  <si>
    <t>OST</t>
  </si>
  <si>
    <t>Ostatní</t>
  </si>
  <si>
    <t>101</t>
  </si>
  <si>
    <t>02940</t>
  </si>
  <si>
    <t>OSTATNÍ POŽADAVKY - VYPRACOVÁNÍ DOKUMENTACE</t>
  </si>
  <si>
    <t>KPL</t>
  </si>
  <si>
    <t>Vypracování realizační dokumentace příslušného PS</t>
  </si>
  <si>
    <t>102</t>
  </si>
  <si>
    <t>74C974</t>
  </si>
  <si>
    <t>AKTUALIZACE KSU A TP DLE KOLEJOVÝCH POSTUPŮ ZA 100 M ZPROVOZŇOVANÉ SKUPINY</t>
  </si>
  <si>
    <t>103</t>
  </si>
  <si>
    <t>75B762</t>
  </si>
  <si>
    <t>OCHRANNÁ OPATŘENÍ PROTI ATMOSFÉRICKÝM VLIVŮM - JEDNOKOLEJNÁ TRAŤ S TRAKCÍ</t>
  </si>
  <si>
    <t>KM</t>
  </si>
  <si>
    <t>104</t>
  </si>
  <si>
    <t>709513</t>
  </si>
  <si>
    <t>PODPŮRNÉ A POMOCNÉ KONSTRUKCE OCELOVÉ Z PROFILŮ SVAŘOVANÝCH A ŠROUBOVANÝCH S POVRCHOVOU ÚPRAVOU ŽÁROVÝM ZINKOVÁNÍM</t>
  </si>
  <si>
    <t>KG</t>
  </si>
  <si>
    <t>105</t>
  </si>
  <si>
    <t>914161</t>
  </si>
  <si>
    <t>DOPRAVNÍ ZNAČKY ZÁKLADNÍ VELIKOSTI HLINÍKOVÉ FÓLIE TŘ 1 - DODÁVKA A MONTÁŽ</t>
  </si>
  <si>
    <t>PON</t>
  </si>
  <si>
    <t>Počítače náprav</t>
  </si>
  <si>
    <t>87</t>
  </si>
  <si>
    <t>75C931</t>
  </si>
  <si>
    <t>SKŘÍŇ S POČÍTAČI NÁPRAV 8 BODŮ/7 ÚSEKŮ - DODÁVKA</t>
  </si>
  <si>
    <t>viz výkres č. 0201</t>
  </si>
  <si>
    <t>88</t>
  </si>
  <si>
    <t>75C937</t>
  </si>
  <si>
    <t>SKŘÍŇ S POČÍTAČI NÁPRAV 8 BODŮ/7 ÚSEKŮ - MONTÁŽ</t>
  </si>
  <si>
    <t>89</t>
  </si>
  <si>
    <t>75C918</t>
  </si>
  <si>
    <t>SNÍMAČ POČÍTAČE NÁPRAV - DEMONTÁŽ</t>
  </si>
  <si>
    <t>90</t>
  </si>
  <si>
    <t>75C917</t>
  </si>
  <si>
    <t>SNÍMAČ POČÍTAČE NÁPRAV - MONTÁŽ</t>
  </si>
  <si>
    <t>REV</t>
  </si>
  <si>
    <t>Revize a zkoušky</t>
  </si>
  <si>
    <t>96</t>
  </si>
  <si>
    <t>75E117</t>
  </si>
  <si>
    <t>DOZOR PRACOVNÍKŮ PROVOZOVATELE PŘI PRÁCI NA ŽIVÉM ZAŘÍZENÍ</t>
  </si>
  <si>
    <t>HOD</t>
  </si>
  <si>
    <t>97</t>
  </si>
  <si>
    <t>75E127</t>
  </si>
  <si>
    <t>CELKOVÁ PROHLÍDKA ZAŘÍZENÍ A VYHOTOVENÍ REVIZNÍ ZPRÁVY</t>
  </si>
  <si>
    <t>98</t>
  </si>
  <si>
    <t>75E197</t>
  </si>
  <si>
    <t>PŘÍPRAVA A CELKOVÉ ZKOUŠKY PŘEJEZDOVÉHO ZABEZPEČOVACÍHO ZAŘÍZENÍ PRO JEDNU KOLEJ</t>
  </si>
  <si>
    <t>99</t>
  </si>
  <si>
    <t>75E1B7</t>
  </si>
  <si>
    <t>REGULACE A ZKOUŠENÍ ZABEZPEČOVACÍHO ZAŘÍZENÍ</t>
  </si>
  <si>
    <t>100</t>
  </si>
  <si>
    <t>75E1C7</t>
  </si>
  <si>
    <t>PROTOKOL UTZ</t>
  </si>
  <si>
    <t>Vypracování protokolu UTZ příslušného zařízení</t>
  </si>
  <si>
    <t>TECH</t>
  </si>
  <si>
    <t>Technologie PZS</t>
  </si>
  <si>
    <t>59</t>
  </si>
  <si>
    <t>75D111</t>
  </si>
  <si>
    <t>SKŘÍŇ LOGIKY RELÉOVÉHO PŘEJEZDOVÉHO ZABEZPEČOVACÍHO ZAŘÍZENÍ - DODÁVKA</t>
  </si>
  <si>
    <t>60</t>
  </si>
  <si>
    <t>75D117</t>
  </si>
  <si>
    <t>SKŘÍŇ LOGIKY RELÉOVÉHO PŘEJEZDOVÉHO ZABEZPEČOVACÍHO ZAŘÍZENÍ - MONTÁŽ</t>
  </si>
  <si>
    <t>61</t>
  </si>
  <si>
    <t>75B871</t>
  </si>
  <si>
    <t>ZAŘÍZENÍ BEZPEČNÉ KOMUNIKACE MEZI ZABEZPEČOVACÍMI ZAŘÍZENÍMI (32 PERIFERIÍ) - DODÁVKA</t>
  </si>
  <si>
    <t>viz výkres č. 8300</t>
  </si>
  <si>
    <t>62</t>
  </si>
  <si>
    <t>75B877</t>
  </si>
  <si>
    <t>ZAŘÍZENÍ BEZPEČNÉ KOMUNIKACE MEZI ZABEZPEČOVACÍMI ZAŘÍZENÍMI (32 PERIFERIÍ) - MONTÁŽ</t>
  </si>
  <si>
    <t>UPR_SZZ</t>
  </si>
  <si>
    <t>Úprava SZZ</t>
  </si>
  <si>
    <t>63</t>
  </si>
  <si>
    <t>75B569</t>
  </si>
  <si>
    <t>ÚPRAVA RELÉOVÝCH, NAPÁJECÍCH NEBO KABELOVÝCH STOJANŮ NEBO SKŘÍNÍ</t>
  </si>
  <si>
    <t>64</t>
  </si>
  <si>
    <t>75B527R</t>
  </si>
  <si>
    <t>ELEKTRONICKÁ VAZBA S PROVÁDĚCÍMI POČÍTAČI PRO ZABEZPEČENÍ VÝHYBKOVÉ JEDNOTKY - ÚPRAVA</t>
  </si>
  <si>
    <t>v. j.</t>
  </si>
  <si>
    <t>65</t>
  </si>
  <si>
    <t>75B118</t>
  </si>
  <si>
    <t>VNITŘNÍ KABELOVÉ ROZVODY DO 20 KABELŮ - DEMONTÁŽ</t>
  </si>
  <si>
    <t>66</t>
  </si>
  <si>
    <t>75B117</t>
  </si>
  <si>
    <t>VNITŘNÍ KABELOVÉ ROZVODY DO 20 KABELŮ - MONTÁŽ</t>
  </si>
  <si>
    <t>67</t>
  </si>
  <si>
    <t>75B949</t>
  </si>
  <si>
    <t>INDIVIDUÁLNÍ SW ELEKTRONICKÉHO STAVĚDLA S ELEKTRONICKÝM ROZHRANÍM - ÚPRAVA</t>
  </si>
  <si>
    <t>68</t>
  </si>
  <si>
    <t>75B979</t>
  </si>
  <si>
    <t>SW PRACOVIŠTĚ DISPEČERA DOZ - ÚPRAVA</t>
  </si>
  <si>
    <t>69</t>
  </si>
  <si>
    <t>75B999</t>
  </si>
  <si>
    <t>SW PRO DOZ JEDNÉ STANICE - ÚPRAVA</t>
  </si>
  <si>
    <t>70</t>
  </si>
  <si>
    <t>75B9A7</t>
  </si>
  <si>
    <t>DOPRACOVÁNÍ SW DLE DALŠÍCH POŽADAVKŮ PRO JEDEN VENKOVNÍ PRVEK - MONTÁŽ</t>
  </si>
  <si>
    <t>71</t>
  </si>
  <si>
    <t>75E137</t>
  </si>
  <si>
    <t>PŘEZKOUŠENÍ VLAKOVÝCH CEST</t>
  </si>
  <si>
    <t>72</t>
  </si>
  <si>
    <t>75E187</t>
  </si>
  <si>
    <t>PŘÍPRAVA A CELKOVÉ ZKOUŠKY ELEKTRONICKÉHO STAVĚDLA PRO JEDNU VLAKOVOU CESTU</t>
  </si>
  <si>
    <t>73</t>
  </si>
  <si>
    <t>74</t>
  </si>
  <si>
    <t>75</t>
  </si>
  <si>
    <t>76</t>
  </si>
  <si>
    <t>R</t>
  </si>
  <si>
    <t>VEN</t>
  </si>
  <si>
    <t>Venkovní prvky</t>
  </si>
  <si>
    <t>77</t>
  </si>
  <si>
    <t>75D211</t>
  </si>
  <si>
    <t>VÝSTRAŽNÍK SE ZÁVOROU, 1 SKŘÍŇ - DODÁVKA</t>
  </si>
  <si>
    <t>viz výkres č. 0211</t>
  </si>
  <si>
    <t>78</t>
  </si>
  <si>
    <t>75D217</t>
  </si>
  <si>
    <t>VÝSTRAŽNÍK SE ZÁVOROU, 1 SKŘÍŇ - MONTÁŽ</t>
  </si>
  <si>
    <t>79</t>
  </si>
  <si>
    <t>75D221</t>
  </si>
  <si>
    <t>VÝSTRAŽNÍK BEZ ZÁVORY, 1 SKŘÍŇ - DODÁVKA</t>
  </si>
  <si>
    <t>80</t>
  </si>
  <si>
    <t>75D227</t>
  </si>
  <si>
    <t>VÝSTRAŽNÍK BEZ ZÁVORY, 1 SKŘÍŇ - MONTÁŽ</t>
  </si>
  <si>
    <t>81</t>
  </si>
  <si>
    <t>75D231</t>
  </si>
  <si>
    <t>VÝSTRAŽNÍK SE ZÁVOROU, 2 SKŘÍNĚ - DODÁVKA</t>
  </si>
  <si>
    <t>82</t>
  </si>
  <si>
    <t>75D237</t>
  </si>
  <si>
    <t>VÝSTRAŽNÍK SE ZÁVOROU, 2 SKŘÍNĚ - MONTÁŽ</t>
  </si>
  <si>
    <t>83</t>
  </si>
  <si>
    <t>75IEC3</t>
  </si>
  <si>
    <t>VENKOVNÍ TELEFONNÍ OBJEKT NA OBJEKTU</t>
  </si>
  <si>
    <t>84</t>
  </si>
  <si>
    <t>75IECX</t>
  </si>
  <si>
    <t>VENKOVNÍ TELEFONNÍ OBJEKT - MONTÁŽ</t>
  </si>
  <si>
    <t>85</t>
  </si>
  <si>
    <t>75D271</t>
  </si>
  <si>
    <t>ZAŘÍZENÍ (PZZ) PRO NEVIDOMÉ - DODÁVKA</t>
  </si>
  <si>
    <t>86</t>
  </si>
  <si>
    <t>75D277</t>
  </si>
  <si>
    <t>ZAŘÍZENÍ (PZZ) PRO NEVIDOMÉ - MONTÁŽ</t>
  </si>
  <si>
    <t>VSE</t>
  </si>
  <si>
    <t>Všeobecné konstrukce a práce</t>
  </si>
  <si>
    <t>1</t>
  </si>
  <si>
    <t>015112</t>
  </si>
  <si>
    <t>POPLATKY ZA LIKVIDACŮ ODPADŮ NEKONTAMINOVANÝCH - 17 05 04 VYTĚŽENÉ ZEMINY A HORNINY - II. TŘÍDA TĚŽITELNOSTI</t>
  </si>
  <si>
    <t>T</t>
  </si>
  <si>
    <t>likvidace přebytečné zeminy</t>
  </si>
  <si>
    <t>015140</t>
  </si>
  <si>
    <t>POPLATKY ZA LIKVIDACŮ ODPADŮ NEKONTAMINOVANÝCH - 17 01 01 BETON Z DEMOLIC OBJEKTŮ, ZÁKLADŮ TV</t>
  </si>
  <si>
    <t>likvidace původních základů výstržnníků</t>
  </si>
  <si>
    <t>celkem 4 výstražníky á1 tuna; tj. 4x 1t = 4tuny</t>
  </si>
  <si>
    <t>015310</t>
  </si>
  <si>
    <t>POPLATKY ZA LIKVIDACŮ ODPADŮ NEKONTAMINOVANÝCH - 16 02 14 ELEKTROŠROT (VYŘAZENÁ EL. ZAŘÍZENÍ A PŘÍSTR. - AL, CU A VZ. KOVY)</t>
  </si>
  <si>
    <t>likvidace původních výstražníků, stožárů, patic, kovové výstroje RD</t>
  </si>
  <si>
    <t>4</t>
  </si>
  <si>
    <t>015640</t>
  </si>
  <si>
    <t>POPLATKY ZA LIKVIDACŮ ODPADŮ NEBEZPEČNÝCH - 16 06 01* OLOVĚNÉ AKUMULÁTORY</t>
  </si>
  <si>
    <t>likvidace stávajících Pb baterií 6V4 OGiV 128Ah</t>
  </si>
  <si>
    <t>celkem 4x 0,004T = 0,16T</t>
  </si>
  <si>
    <t>5</t>
  </si>
  <si>
    <t>029111</t>
  </si>
  <si>
    <t>OSTATNÍ POŽADAVKY - GEODETICKÉ ZAMĚŘENÍ - DÉLKOVÉ</t>
  </si>
  <si>
    <t>HM</t>
  </si>
  <si>
    <t>ZEM</t>
  </si>
  <si>
    <t>Zemní práce</t>
  </si>
  <si>
    <t>6</t>
  </si>
  <si>
    <t>11130</t>
  </si>
  <si>
    <t>SEJMUTÍ DRNU</t>
  </si>
  <si>
    <t>M2</t>
  </si>
  <si>
    <t>viz Tabulka kabelových tras a výkopů.xlsx</t>
  </si>
  <si>
    <t>7</t>
  </si>
  <si>
    <t>131938</t>
  </si>
  <si>
    <t>HLOUBENÍ JAM ZAPAŽ I NEPAŽ TŘ. III, ODVOZ DO 20KM</t>
  </si>
  <si>
    <t>M3</t>
  </si>
  <si>
    <t>8</t>
  </si>
  <si>
    <t>17411</t>
  </si>
  <si>
    <t>ZÁSYP JAM A RÝH ZEMINOU SE ZHUTNĚNÍM</t>
  </si>
  <si>
    <t>9</t>
  </si>
  <si>
    <t>18215</t>
  </si>
  <si>
    <t>ÚPRAVA POVRCHŮ SROVNÁNÍM ÚZEMÍ V TL DO 0,50M</t>
  </si>
  <si>
    <t>10</t>
  </si>
  <si>
    <t>14173</t>
  </si>
  <si>
    <t>PROTLAČOVÁNÍ POTRUBÍ Z PLAST HMOT DN DO 200MM</t>
  </si>
  <si>
    <t>pod vozovkou 2x 10m + pod kolejí 1x 6m</t>
  </si>
  <si>
    <t>11</t>
  </si>
  <si>
    <t>702112</t>
  </si>
  <si>
    <t>KABELOVÝ ŽLAB ZEMNÍ VČETNĚ KRYTU SVĚTLÉ ŠÍŘKY PŘES 120 DO 250 MM</t>
  </si>
  <si>
    <t>12</t>
  </si>
  <si>
    <t>702902</t>
  </si>
  <si>
    <t>ZASYPÁNÍ KABELOVÉHO ŽLABU VRSTVOU Z PŘESÁTÉHO PÍSKU SVĚTLÉ ŠÍŘKY PŘES 120 DO 250 MM</t>
  </si>
  <si>
    <t>13</t>
  </si>
  <si>
    <t>702212</t>
  </si>
  <si>
    <t>KABELOVÁ CHRÁNIČKA ZEMNÍ DN PŘES 100 DO 200 MM</t>
  </si>
  <si>
    <t>pod vozovkou 2x 10m + pod kolejí 1x 6m + pod chodníkem 1x 5m</t>
  </si>
  <si>
    <t>14</t>
  </si>
  <si>
    <t>709400</t>
  </si>
  <si>
    <t>ZATAŽENÍ LANKA DO CHRÁNIČKY NEBO ŽLABU</t>
  </si>
  <si>
    <t>15</t>
  </si>
  <si>
    <t>702312</t>
  </si>
  <si>
    <t>ZAKRYTÍ KABELŮ VÝSTRAŽNOU FÓLIÍ ŠÍŘKY PŘES 20 DO 40 CM</t>
  </si>
  <si>
    <t>16</t>
  </si>
  <si>
    <t>709110</t>
  </si>
  <si>
    <t>PROVIZORNÍ ZAJIŠTĚNÍ KABELU VE VÝKOPU</t>
  </si>
  <si>
    <t>17</t>
  </si>
  <si>
    <t>709210</t>
  </si>
  <si>
    <t>KŘIŽOVATKA KABELOVÝCH VEDENÍ SE STÁVAJÍCÍ INŽENÝRSKOU SÍTÍ (KABELEM, POTRUBÍM APOD.)</t>
  </si>
  <si>
    <t>viz výkres č. 0105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</si>
  <si>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</si>
  <si>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</si>
  <si>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</si>
  <si>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</si>
  <si>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</si>
  <si>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</si>
  <si>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</si>
  <si>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</si>
  <si>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</si>
  <si>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</si>
  <si>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</si>
  <si>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</si>
  <si>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</si>
  <si>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</si>
  <si>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</si>
  <si>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</si>
  <si>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</si>
  <si>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</si>
  <si>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</si>
  <si>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</si>
  <si>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</si>
  <si>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</si>
  <si>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</si>
  <si>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</si>
  <si>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</si>
  <si>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</si>
  <si>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</si>
  <si>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</si>
  <si>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E.1.3</t>
  </si>
  <si>
    <t>Železniční přejezdy</t>
  </si>
  <si>
    <t xml:space="preserve">  SO 11</t>
  </si>
  <si>
    <t>Přechod pro pěší v km 108,744 682</t>
  </si>
  <si>
    <t>SO 11</t>
  </si>
  <si>
    <t>0</t>
  </si>
  <si>
    <t>Všeobecné položky</t>
  </si>
  <si>
    <t>015113</t>
  </si>
  <si>
    <t>POPLATKY ZA LIKVIDACŮ ODPADŮ NEKONTAMINOVANÝCH - 17 05 04 VYTĚŽENÉ ZEMINY A HORNINY - III. TŘÍDA - TĚŽITELNOSTI</t>
  </si>
  <si>
    <t>zemina z odkopávek x 2,0t/m3</t>
  </si>
  <si>
    <t>Technická specifikace položky odpovídá příslušné cenové soustavě.</t>
  </si>
  <si>
    <t>015130</t>
  </si>
  <si>
    <t>POPLATKY ZA LIKVIDACŮ ODPADŮ NEKONTAMINOVANÝCH - 17 03 02 VYBOURANÝ ASFALTOVÝ BETON BEZ DEHTU</t>
  </si>
  <si>
    <t>vybouraná vozovka x 2,0t/m3</t>
  </si>
  <si>
    <t>015330</t>
  </si>
  <si>
    <t>POPLATKY ZA LIKVIDACŮ ODPADŮ NEKONTAMINOVANÝCH - 17 05 04 KAMENNÁ SUŤ</t>
  </si>
  <si>
    <t>podklady z nestmeleného kameniva - vozovka + chodník</t>
  </si>
  <si>
    <t>množství x 2,0t/m3</t>
  </si>
  <si>
    <t>113138</t>
  </si>
  <si>
    <t>ODSTRANĚNÍ KRYTU ZPEVNĚNÝCH PLOCH S ASFALT POJIVEM, ODVOZ DO 20KM</t>
  </si>
  <si>
    <t>stávající vozovka místní komunikace</t>
  </si>
  <si>
    <t>pl.81m2 x tl.0,10m</t>
  </si>
  <si>
    <t>113188</t>
  </si>
  <si>
    <t>ODSTRANĚNÍ KRYTU ZPEVNĚNÝCH PLOCH Z DLAŽDIC, ODVOZ DO 20KM</t>
  </si>
  <si>
    <t>rozebrání stáv.chodníku ze zámk.dl.,materiál předat dle dispozic OÚ Kam.Újezd</t>
  </si>
  <si>
    <t>(12,9+2x2m2) x tl.0,06m</t>
  </si>
  <si>
    <t>113328</t>
  </si>
  <si>
    <t>ODSTRAN PODKL VOZOVEK A CHODNÍKŮ Z KAMENIVA NESTMEL, ODVOZ DO 20KM</t>
  </si>
  <si>
    <t>stáv.vozovka místní komunikace</t>
  </si>
  <si>
    <t>pl.81m2 x tl.0,30m</t>
  </si>
  <si>
    <t>11352A</t>
  </si>
  <si>
    <t>ODSTRANĚNÍ CHODNÍKOVÝCH A SILNIČNÍCH OBRUBNÍKŮ BETONOVÝCH - BEZ DOPRAVY</t>
  </si>
  <si>
    <t>15m</t>
  </si>
  <si>
    <t>11352B</t>
  </si>
  <si>
    <t>ODSTRANĚNÍ CHODNÍKOVÝCH A SILNIČNÍCH OBRUBNÍKŮ BETONOVÝCH - DOPRAVA</t>
  </si>
  <si>
    <t>tkm</t>
  </si>
  <si>
    <t>15m x 0,085t x 20km</t>
  </si>
  <si>
    <t>12110</t>
  </si>
  <si>
    <t>SEJMUTÍ ORNICE NEBO LESNÍ PŮDY</t>
  </si>
  <si>
    <t>odhad ze stáv.ploch, tl. 0,15m, použije se na zpět.ohumusování (zůstává na místě)</t>
  </si>
  <si>
    <t>(vlevo 34,3+50 + vpravo 32,0+54,3+9,7+25,8) x 0,15</t>
  </si>
  <si>
    <t>123738</t>
  </si>
  <si>
    <t>ODKOP PRO SPOD STAVBU SILNIC A ŽELEZNIC TŘ. III, ODVOZ DO 20KM</t>
  </si>
  <si>
    <t>zemní práce</t>
  </si>
  <si>
    <t>(vlevo 11,8 x 0,25m tl) + (vpravo (26,2+8,4) x 0,30 tl.prům.) + odkop pro přístřešek (2,5 x 3,5 x 0,25) + odkop svahu za přístřeškem (7,5 x 2,5 x 0,5)</t>
  </si>
  <si>
    <t>132938</t>
  </si>
  <si>
    <t>HLOUBENÍ RÝH ŠÍŘ DO 2M PAŽ I NEPAŽ TŘ. III, ODVOZ DO 20KM</t>
  </si>
  <si>
    <t>šířka 0,60m pro svodné potrubí, hl. 1,0m, dl. 4,0m</t>
  </si>
  <si>
    <t>0,60 x 1,0 x 4,0</t>
  </si>
  <si>
    <t>šířka 0,60m pro svodné potrubí, hl. 0,6m, dl. 4,0m</t>
  </si>
  <si>
    <t>0,60 x 0,60 x 4,0</t>
  </si>
  <si>
    <t>17511</t>
  </si>
  <si>
    <t>OBSYP POTRUBÍ A OBJEKTŮ SE ZHUTNĚNÍM</t>
  </si>
  <si>
    <t>šířka 0,60m pro svodné potrubí, hl. 0,4m, dl. 4,0m</t>
  </si>
  <si>
    <t>0,60 x 0,40 x 4,0</t>
  </si>
  <si>
    <t>18120</t>
  </si>
  <si>
    <t>ÚPRAVA PLÁNĚ SE ZHUTNĚNÍM V HORNINĚ TŘ. II</t>
  </si>
  <si>
    <t>vozovka + chodník</t>
  </si>
  <si>
    <t>voz 74,041+krajn(11,38+15,71) + chodník (11,8 x2) + (13,4 x 2,0) + (5,0 x 2,0)</t>
  </si>
  <si>
    <t>18222</t>
  </si>
  <si>
    <t>ROZPROSTŘENÍ ORNICE VE SVAHU V TL DO 0,15M</t>
  </si>
  <si>
    <t>komunikační zeleň</t>
  </si>
  <si>
    <t>54,4 + 32,0 + 9,8 + 50,0 + 34,4</t>
  </si>
  <si>
    <t>18241</t>
  </si>
  <si>
    <t>ZALOŽENÍ TRÁVNÍKU RUČNÍM VÝSEVEM</t>
  </si>
  <si>
    <t>54,4 + 32,0 + 9,8 + 50,0 + 34,4+25,8</t>
  </si>
  <si>
    <t>18461</t>
  </si>
  <si>
    <t>MULČOVÁNÍ</t>
  </si>
  <si>
    <t>18600</t>
  </si>
  <si>
    <t>ZALÉVÁNÍ VODOU</t>
  </si>
  <si>
    <t>(54,4 + 32,0 + 9,8 + 50,0 + 34,4+25,8) x 0,1</t>
  </si>
  <si>
    <t>Svislé konstrukce</t>
  </si>
  <si>
    <t>348173</t>
  </si>
  <si>
    <t>ZÁBRADLÍ Z DÍLCŮ KOVOVÝCH ŽÁROVĚ STŘÍKANÉ KOVEM S NÁTĚREM</t>
  </si>
  <si>
    <t>na konec nástupiště</t>
  </si>
  <si>
    <t>dle výkresu zábradlí</t>
  </si>
  <si>
    <t>Vodorovné konstrukce</t>
  </si>
  <si>
    <t>45157</t>
  </si>
  <si>
    <t>PODKLADNÍ A VÝPLŇOVÉ VRSTVY Z KAMENIVA TĚŽENÉHO</t>
  </si>
  <si>
    <t>podkladní vrstva pod polovegetační tvárnice</t>
  </si>
  <si>
    <t>pl. 8,0m2 x 1,4 (svah) x 0,15m</t>
  </si>
  <si>
    <t>46611</t>
  </si>
  <si>
    <t>DLAŽBY VEGETAČNÍ Z DÍLCŮ BETONOVÝCH</t>
  </si>
  <si>
    <t>opevnění svahu za přístřeškem</t>
  </si>
  <si>
    <t>pl. 8,0m2 x 1,4 (svah) x 0,08m</t>
  </si>
  <si>
    <t>Komunikace</t>
  </si>
  <si>
    <t>513550</t>
  </si>
  <si>
    <t>KOLEJOVÉ LOŽE - DOPLNĚNÍ Z KAMENIVA HRUBÉHO DRCENÉHO (ŠTĚRK)</t>
  </si>
  <si>
    <t>v místě přechodu po úpravě rozdělení pražců</t>
  </si>
  <si>
    <t>odhad 1,0m3</t>
  </si>
  <si>
    <t>541511</t>
  </si>
  <si>
    <t>PODÉLNÝ POSUN BETONOVÉHO PRAŽCE V OSE KOLEJE</t>
  </si>
  <si>
    <t>6 ks</t>
  </si>
  <si>
    <t>56333</t>
  </si>
  <si>
    <t>VOZOVKOVÉ VRSTVY ZE ŠTĚRKODRTI TL. DO 150MM</t>
  </si>
  <si>
    <t>vozovka+chodník</t>
  </si>
  <si>
    <t>voz 74,041 x 2 + chodník (11,8 x2) + (13,4 x 2,0) + (5,0 x 2,0), vše x 1,10 (spodní vrstvy rozšíření)</t>
  </si>
  <si>
    <t>56335</t>
  </si>
  <si>
    <t>VOZOVKOVÉ VRSTVY ZE ŠTĚRKODRTI TL. DO 250MM</t>
  </si>
  <si>
    <t>podklad pod přístřešek</t>
  </si>
  <si>
    <t>3,5 x 2,5</t>
  </si>
  <si>
    <t>56963</t>
  </si>
  <si>
    <t>ZPEVNĚNÍ KRAJNIC Z RECYKLOVANÉHO MATERIÁLU TL DO 150MM</t>
  </si>
  <si>
    <t>plocha krajnic vozovky místní komunikace+prostor před přístřeškem na nástupišti</t>
  </si>
  <si>
    <t>11,38+15,71+2,0</t>
  </si>
  <si>
    <t>572211</t>
  </si>
  <si>
    <t>SPOJOVACÍ POSTŘIK Z ASFALTU DO 0,5KG/M2</t>
  </si>
  <si>
    <t>vozovka 2 vrstvy</t>
  </si>
  <si>
    <t>74,041 x 2</t>
  </si>
  <si>
    <t>574A33</t>
  </si>
  <si>
    <t>ASFALTOVÝ BETON PRO OBRUSNÉ VRSTVY ACO 11 TL. 40MM</t>
  </si>
  <si>
    <t>z výkresu</t>
  </si>
  <si>
    <t>74.041</t>
  </si>
  <si>
    <t>574E46</t>
  </si>
  <si>
    <t>ASFALTOVÝ BETON PRO PODKLADNÍ VRSTVY ACP 16+, 16S TL. 50MM</t>
  </si>
  <si>
    <t>74,041 x 1,05</t>
  </si>
  <si>
    <t>58251</t>
  </si>
  <si>
    <t>DLÁŽDĚNÉ KRYTY Z BETONOVÝCH DLAŽDIC DO LOŽE Z KAMENIVA</t>
  </si>
  <si>
    <t>mrazuvzdorná dlažba betonová 25 x 25 x 6 cm okolo přístřešku a v navázání na nástupištní desky, výplň spar směsí písku s 8% cementu</t>
  </si>
  <si>
    <t>dle výkresu 5 m2</t>
  </si>
  <si>
    <t>582611</t>
  </si>
  <si>
    <t>KRYTY Z BETON DLAŽDIC SE ZÁMKEM ŠEDÝCH TL. 60MM DO LOŽE Z KAM</t>
  </si>
  <si>
    <t>14,041+4,469+0,392+0,392+3,069+26,170</t>
  </si>
  <si>
    <t>58261A</t>
  </si>
  <si>
    <t>KRYTY Z BETON DLAŽDIC SE ZÁMKEM BAREV RELIÉF TL. 60MM DO LOŽE Z KAM</t>
  </si>
  <si>
    <t>1,072+0,800+0,800+1,200+0,800</t>
  </si>
  <si>
    <t>Trubní vedení</t>
  </si>
  <si>
    <t>87444</t>
  </si>
  <si>
    <t>POTRUBÍ Z TRUB PLASTOVÝCH ODPADNÍCH DN DO 250MM</t>
  </si>
  <si>
    <t>svodné potrubí od žlabu z polymerbetonu</t>
  </si>
  <si>
    <t>4,0 m</t>
  </si>
  <si>
    <t>Ostatní konstrukce a práce</t>
  </si>
  <si>
    <t>914141</t>
  </si>
  <si>
    <t>DOPRAV ZNAČ ZÁKL VEL OCEL FÓLIE TŘ 3 - DODÁVKA A MONTÁŽ</t>
  </si>
  <si>
    <t>3 ks A29, 1 ks B24b</t>
  </si>
  <si>
    <t>4 ks</t>
  </si>
  <si>
    <t>914143</t>
  </si>
  <si>
    <t>DOPRAV ZNAČ ZÁKL VEL OCEL FÓLIE TŘ 3 - DEMONTÁŽ</t>
  </si>
  <si>
    <t>3 ks A30</t>
  </si>
  <si>
    <t>3 ks</t>
  </si>
  <si>
    <t>914911</t>
  </si>
  <si>
    <t>SLOUPKY A STOJKY DOPRAVNÍCH ZNAČEK Z OCEL TRUBEK SE ZABETONOVÁNÍM - DODÁVKA A MONTÁŽ</t>
  </si>
  <si>
    <t>pro značku B24b</t>
  </si>
  <si>
    <t>1 ks</t>
  </si>
  <si>
    <t>915111</t>
  </si>
  <si>
    <t>VODOROVNÉ DOPRAVNÍ ZNAČENÍ BARVOU HLADKÉ - DODÁVKA A POKLÁDKA</t>
  </si>
  <si>
    <t>plocha barvy</t>
  </si>
  <si>
    <t>V5: 2x4x0,50; V4: (48+22)x0,125; V2b: (7+11+12+10)x0,125/2; V1a: 30x0,125</t>
  </si>
  <si>
    <t>917223</t>
  </si>
  <si>
    <t>SILNIČNÍ A CHODNÍKOVÉ OBRUBY Z BETONOVÝCH OBRUBNÍKŮ ŠÍŘ 100MM</t>
  </si>
  <si>
    <t>chodník</t>
  </si>
  <si>
    <t>(11,789 x 2,0 +2 + 4,34 x 2 + 2,303 + 2,68 + 4,75 + 6,45 + 2,66 + 1,00 + 4,62 + 0,75) x 1,2 prořez</t>
  </si>
  <si>
    <t>917224</t>
  </si>
  <si>
    <t>SILNIČNÍ A CHODNÍKOVÉ OBRUBY Z BETONOVÝCH OBRUBNÍKŮ ŠÍŘ 150MM</t>
  </si>
  <si>
    <t>vozovka, oblouk R= 4m</t>
  </si>
  <si>
    <t>7 m</t>
  </si>
  <si>
    <t>921410</t>
  </si>
  <si>
    <t>ŽELEZNIČNÍ PŘEJEZD PLASTBETONOVÝ</t>
  </si>
  <si>
    <t>do závěrných zídek</t>
  </si>
  <si>
    <t>2,40 x 4,67</t>
  </si>
  <si>
    <t>921930</t>
  </si>
  <si>
    <t>ANTIKOROZNÍ PROVEDENÍ UPEVŇOVADEL A JINÉHO DROBNÉHO KOLEJIVA</t>
  </si>
  <si>
    <t>při úpravě rozdělení pražců, příp. výměna drob.kolejiva</t>
  </si>
  <si>
    <t>4 m</t>
  </si>
  <si>
    <t>923432</t>
  </si>
  <si>
    <t>NÁVĚST "KONEC NÁSTUPIŠTĚ" Z UŽITÉHO MATERIÁLU</t>
  </si>
  <si>
    <t>přesun značky o cca 4m dle výkresu</t>
  </si>
  <si>
    <t>923722</t>
  </si>
  <si>
    <t>TABULE VELIKOSTI 300X300MM "PRŮCHOD PRO PĚŠÍ ZAKÁZÁN!" (NA OCELOVÉM SLOUPKU) Z UŽITÉHO MATERIÁLU</t>
  </si>
  <si>
    <t>Nová značka s piktogramem na konci nástupiště osazená na nové ocelové zábradlí.</t>
  </si>
  <si>
    <t>923821</t>
  </si>
  <si>
    <t>SLOUPEK DN 60 PRO NÁVĚST</t>
  </si>
  <si>
    <t>pro pol. 43</t>
  </si>
  <si>
    <t>923941</t>
  </si>
  <si>
    <t>ZAJIŠŤOVACÍ ZNAČKA KONZOLOVÁ (K) VČETNĚ OCELOVÉHO SLOUPKU</t>
  </si>
  <si>
    <t>Nová</t>
  </si>
  <si>
    <t>7 ks</t>
  </si>
  <si>
    <t>935212</t>
  </si>
  <si>
    <t>PŘÍKOPOVÉ ŽLABY Z TVÁRNIC ŠÍŘ DO 600MM DO BETONU TL 100MM</t>
  </si>
  <si>
    <t>vč. bet.lože</t>
  </si>
  <si>
    <t>10 m</t>
  </si>
  <si>
    <t>93544</t>
  </si>
  <si>
    <t>ŽLABY Z DÍLCŮ Z POLYMERBETONU SVĚTLÉ ŠÍŘKY DO 250MM VČET MŘÍŽÍ</t>
  </si>
  <si>
    <t>liniový odvodňovač v chodníku</t>
  </si>
  <si>
    <t>2 x 1,0 m</t>
  </si>
  <si>
    <t>93631A</t>
  </si>
  <si>
    <t>DROBNÉ DOPLŇK KONSTR BETON MONOLIT DO C20/25</t>
  </si>
  <si>
    <t>lože pro pol.48, beton tř. XF3</t>
  </si>
  <si>
    <t>0,8x0,10x2,0</t>
  </si>
  <si>
    <t>93767</t>
  </si>
  <si>
    <t>MOBILIÁŘ - PŘÍSTŘEŠKY PRO ZASTÁVKY VEŘEJNÉ DOPRAVY</t>
  </si>
  <si>
    <t>přemístění stávajícího přístřešku na nový základ, úpravu okapního chodníku z dlaždic 250x250mm do lože z kameniva, vyvedení svodu dešťové vody do příkopu, úprava ze ŠD mezi nástupištnímí prefabrikáty a přístřeškem, rozebrání stávajícího žlabu vč. odvozu materiálu a uložení na skládku</t>
  </si>
  <si>
    <t>965521</t>
  </si>
  <si>
    <t>ROZEBRÁNÍ NÁSTUPIŠTĚ TYPU SUDOP</t>
  </si>
  <si>
    <t>stávající konec nástupiště</t>
  </si>
  <si>
    <t>8 + 1 m</t>
  </si>
  <si>
    <t>965522</t>
  </si>
  <si>
    <t>ROZEBRÁNÍ NÁSTUPIŠTĚ TYPU SUDOP - ODVOZ (NA LIKVIDACI ODPADŮ NEBO JINÉ URČENÉ MÍSTO)</t>
  </si>
  <si>
    <t>odvoz na určené místo</t>
  </si>
  <si>
    <t>1,0t/m x 9,0 m x 20 km</t>
  </si>
  <si>
    <t>965851</t>
  </si>
  <si>
    <t>Demontáž zajišťovací značky</t>
  </si>
  <si>
    <t>popis položky</t>
  </si>
  <si>
    <t>1: počet demontovaných zajišťovacích značek 
2: 7</t>
  </si>
  <si>
    <t>965852</t>
  </si>
  <si>
    <t>Demontáž zajišťovací značky - odvoz (na likvidaci odpadů nebo jiné určené místo)</t>
  </si>
  <si>
    <t>1: počet demontovaných zajišťovacích značek - odvoz 
2: 7*0,062*20</t>
  </si>
  <si>
    <t>966118</t>
  </si>
  <si>
    <t>BOURÁNÍ KONSTRUKCÍ Z BETON DÍLCŮ S ODVOZEM DO 20KM</t>
  </si>
  <si>
    <t>1: drobné stavby v trase (základy) 
2: 5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</si>
</sst>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417</v>
      </c>
      <c s="12" t="s">
        <v>418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419</v>
      </c>
      <c s="12" t="s">
        <v>420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445</v>
      </c>
      <c s="12" t="s">
        <v>446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447</v>
      </c>
      <c s="12" t="s">
        <v>448</v>
      </c>
      <c s="14">
        <f>'SO 11'!K8+'SO 11'!M8</f>
      </c>
      <c s="14">
        <f>C15*0.21</f>
      </c>
      <c s="14">
        <f>C15+D15</f>
      </c>
      <c s="13">
        <f>'SO 11'!T7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COUNTIFS(L8:L437,"=0",A8:A437,"P")+COUNTIFS(L8:L437,"",A8:A437,"P")+SUM(Q8:Q437)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0+J9+J30+J63+J152+J197+J218+J235+J256+J273+J330+J371+J392</f>
      </c>
      <c s="29">
        <f>0+K9+K30+K63+K152+K197+K218+K235+K256+K273+K330+K371+K392</f>
      </c>
      <c s="29">
        <f>0+L9+L30+L63+L152+L197+L218+L235+L256+L273+L330+L371+L392</f>
      </c>
      <c s="29">
        <f>0+M9+M30+M63+M152+M197+M218+M235+M256+M273+M330+M371+M392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60</v>
      </c>
      <c s="34" t="s">
        <v>61</v>
      </c>
      <c s="35" t="s">
        <v>52</v>
      </c>
      <c s="6" t="s">
        <v>62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63</v>
      </c>
      <c s="34" t="s">
        <v>64</v>
      </c>
      <c s="35" t="s">
        <v>52</v>
      </c>
      <c s="6" t="s">
        <v>65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66</v>
      </c>
      <c s="34" t="s">
        <v>67</v>
      </c>
      <c s="35" t="s">
        <v>52</v>
      </c>
      <c s="6" t="s">
        <v>68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69</v>
      </c>
      <c s="34" t="s">
        <v>70</v>
      </c>
      <c s="35" t="s">
        <v>52</v>
      </c>
      <c s="6" t="s">
        <v>71</v>
      </c>
      <c s="36" t="s">
        <v>54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59</v>
      </c>
    </row>
    <row r="30" spans="1:13" ht="12.75">
      <c r="A30" t="s">
        <v>46</v>
      </c>
      <c r="C30" s="31" t="s">
        <v>72</v>
      </c>
      <c r="E30" s="33" t="s">
        <v>73</v>
      </c>
      <c r="J30" s="32">
        <f>0</f>
      </c>
      <c s="32">
        <f>0</f>
      </c>
      <c s="32">
        <f>0+L31+L35+L39+L43+L47+L51+L55+L59</f>
      </c>
      <c s="32">
        <f>0+M31+M35+M39+M43+M47+M51+M55+M59</f>
      </c>
    </row>
    <row r="31" spans="1:16" ht="25.5">
      <c r="A31" t="s">
        <v>49</v>
      </c>
      <c s="34" t="s">
        <v>74</v>
      </c>
      <c s="34" t="s">
        <v>75</v>
      </c>
      <c s="35" t="s">
        <v>52</v>
      </c>
      <c s="6" t="s">
        <v>76</v>
      </c>
      <c s="36" t="s">
        <v>54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77</v>
      </c>
    </row>
    <row r="34" spans="1:5" ht="12.75">
      <c r="A34" t="s">
        <v>58</v>
      </c>
      <c r="E34" s="39" t="s">
        <v>59</v>
      </c>
    </row>
    <row r="35" spans="1:16" ht="12.75">
      <c r="A35" t="s">
        <v>49</v>
      </c>
      <c s="34" t="s">
        <v>78</v>
      </c>
      <c s="34" t="s">
        <v>79</v>
      </c>
      <c s="35" t="s">
        <v>52</v>
      </c>
      <c s="6" t="s">
        <v>80</v>
      </c>
      <c s="36" t="s">
        <v>54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77</v>
      </c>
    </row>
    <row r="38" spans="1:5" ht="12.75">
      <c r="A38" t="s">
        <v>58</v>
      </c>
      <c r="E38" s="39" t="s">
        <v>59</v>
      </c>
    </row>
    <row r="39" spans="1:16" ht="12.75">
      <c r="A39" t="s">
        <v>49</v>
      </c>
      <c s="34" t="s">
        <v>81</v>
      </c>
      <c s="34" t="s">
        <v>82</v>
      </c>
      <c s="35" t="s">
        <v>52</v>
      </c>
      <c s="6" t="s">
        <v>83</v>
      </c>
      <c s="36" t="s">
        <v>54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77</v>
      </c>
    </row>
    <row r="42" spans="1:5" ht="12.75">
      <c r="A42" t="s">
        <v>58</v>
      </c>
      <c r="E42" s="39" t="s">
        <v>59</v>
      </c>
    </row>
    <row r="43" spans="1:16" ht="12.75">
      <c r="A43" t="s">
        <v>49</v>
      </c>
      <c s="34" t="s">
        <v>84</v>
      </c>
      <c s="34" t="s">
        <v>85</v>
      </c>
      <c s="35" t="s">
        <v>52</v>
      </c>
      <c s="6" t="s">
        <v>86</v>
      </c>
      <c s="36" t="s">
        <v>54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77</v>
      </c>
    </row>
    <row r="46" spans="1:5" ht="12.75">
      <c r="A46" t="s">
        <v>58</v>
      </c>
      <c r="E46" s="39" t="s">
        <v>59</v>
      </c>
    </row>
    <row r="47" spans="1:16" ht="12.75">
      <c r="A47" t="s">
        <v>49</v>
      </c>
      <c s="34" t="s">
        <v>87</v>
      </c>
      <c s="34" t="s">
        <v>88</v>
      </c>
      <c s="35" t="s">
        <v>52</v>
      </c>
      <c s="6" t="s">
        <v>89</v>
      </c>
      <c s="36" t="s">
        <v>54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52</v>
      </c>
    </row>
    <row r="50" spans="1:5" ht="12.75">
      <c r="A50" t="s">
        <v>58</v>
      </c>
      <c r="E50" s="39" t="s">
        <v>59</v>
      </c>
    </row>
    <row r="51" spans="1:16" ht="12.75">
      <c r="A51" t="s">
        <v>49</v>
      </c>
      <c s="34" t="s">
        <v>90</v>
      </c>
      <c s="34" t="s">
        <v>91</v>
      </c>
      <c s="35" t="s">
        <v>52</v>
      </c>
      <c s="6" t="s">
        <v>92</v>
      </c>
      <c s="36" t="s">
        <v>54</v>
      </c>
      <c s="37">
        <v>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77</v>
      </c>
    </row>
    <row r="54" spans="1:5" ht="12.75">
      <c r="A54" t="s">
        <v>58</v>
      </c>
      <c r="E54" s="39" t="s">
        <v>59</v>
      </c>
    </row>
    <row r="55" spans="1:16" ht="12.75">
      <c r="A55" t="s">
        <v>49</v>
      </c>
      <c s="34" t="s">
        <v>93</v>
      </c>
      <c s="34" t="s">
        <v>94</v>
      </c>
      <c s="35" t="s">
        <v>52</v>
      </c>
      <c s="6" t="s">
        <v>95</v>
      </c>
      <c s="36" t="s">
        <v>54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77</v>
      </c>
    </row>
    <row r="58" spans="1:5" ht="12.75">
      <c r="A58" t="s">
        <v>58</v>
      </c>
      <c r="E58" s="39" t="s">
        <v>59</v>
      </c>
    </row>
    <row r="59" spans="1:16" ht="12.75">
      <c r="A59" t="s">
        <v>49</v>
      </c>
      <c s="34" t="s">
        <v>96</v>
      </c>
      <c s="34" t="s">
        <v>97</v>
      </c>
      <c s="35" t="s">
        <v>52</v>
      </c>
      <c s="6" t="s">
        <v>98</v>
      </c>
      <c s="36" t="s">
        <v>54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77</v>
      </c>
    </row>
    <row r="62" spans="1:5" ht="12.75">
      <c r="A62" t="s">
        <v>58</v>
      </c>
      <c r="E62" s="39" t="s">
        <v>59</v>
      </c>
    </row>
    <row r="63" spans="1:13" ht="12.75">
      <c r="A63" t="s">
        <v>46</v>
      </c>
      <c r="C63" s="31" t="s">
        <v>99</v>
      </c>
      <c r="E63" s="33" t="s">
        <v>100</v>
      </c>
      <c r="J63" s="32">
        <f>0</f>
      </c>
      <c s="32">
        <f>0</f>
      </c>
      <c s="32">
        <f>0+L64+L68+L72+L76+L80+L84+L88+L92+L96+L100+L104+L108+L112+L116+L120+L124+L128+L132+L136+L140+L144+L148</f>
      </c>
      <c s="32">
        <f>0+M64+M68+M72+M76+M80+M84+M88+M92+M96+M100+M104+M108+M112+M116+M120+M124+M128+M132+M136+M140+M144+M148</f>
      </c>
    </row>
    <row r="64" spans="1:16" ht="12.75">
      <c r="A64" t="s">
        <v>49</v>
      </c>
      <c s="34" t="s">
        <v>101</v>
      </c>
      <c s="34" t="s">
        <v>102</v>
      </c>
      <c s="35" t="s">
        <v>52</v>
      </c>
      <c s="6" t="s">
        <v>103</v>
      </c>
      <c s="36" t="s">
        <v>104</v>
      </c>
      <c s="37">
        <v>2.647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57</v>
      </c>
      <c r="E66" s="40" t="s">
        <v>105</v>
      </c>
    </row>
    <row r="67" spans="1:5" ht="12.75">
      <c r="A67" t="s">
        <v>58</v>
      </c>
      <c r="E67" s="39" t="s">
        <v>59</v>
      </c>
    </row>
    <row r="68" spans="1:16" ht="12.75">
      <c r="A68" t="s">
        <v>49</v>
      </c>
      <c s="34" t="s">
        <v>106</v>
      </c>
      <c s="34" t="s">
        <v>107</v>
      </c>
      <c s="35" t="s">
        <v>52</v>
      </c>
      <c s="6" t="s">
        <v>108</v>
      </c>
      <c s="36" t="s">
        <v>104</v>
      </c>
      <c s="37">
        <v>2.647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105</v>
      </c>
    </row>
    <row r="71" spans="1:5" ht="12.75">
      <c r="A71" t="s">
        <v>58</v>
      </c>
      <c r="E71" s="39" t="s">
        <v>59</v>
      </c>
    </row>
    <row r="72" spans="1:16" ht="25.5">
      <c r="A72" t="s">
        <v>49</v>
      </c>
      <c s="34" t="s">
        <v>109</v>
      </c>
      <c s="34" t="s">
        <v>110</v>
      </c>
      <c s="35" t="s">
        <v>52</v>
      </c>
      <c s="6" t="s">
        <v>111</v>
      </c>
      <c s="36" t="s">
        <v>54</v>
      </c>
      <c s="37">
        <v>36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105</v>
      </c>
    </row>
    <row r="75" spans="1:5" ht="12.75">
      <c r="A75" t="s">
        <v>58</v>
      </c>
      <c r="E75" s="39" t="s">
        <v>59</v>
      </c>
    </row>
    <row r="76" spans="1:16" ht="12.75">
      <c r="A76" t="s">
        <v>49</v>
      </c>
      <c s="34" t="s">
        <v>112</v>
      </c>
      <c s="34" t="s">
        <v>113</v>
      </c>
      <c s="35" t="s">
        <v>52</v>
      </c>
      <c s="6" t="s">
        <v>114</v>
      </c>
      <c s="36" t="s">
        <v>115</v>
      </c>
      <c s="37">
        <v>0.4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105</v>
      </c>
    </row>
    <row r="79" spans="1:5" ht="12.75">
      <c r="A79" t="s">
        <v>58</v>
      </c>
      <c r="E79" s="39" t="s">
        <v>59</v>
      </c>
    </row>
    <row r="80" spans="1:16" ht="25.5">
      <c r="A80" t="s">
        <v>49</v>
      </c>
      <c s="34" t="s">
        <v>116</v>
      </c>
      <c s="34" t="s">
        <v>117</v>
      </c>
      <c s="35" t="s">
        <v>52</v>
      </c>
      <c s="6" t="s">
        <v>118</v>
      </c>
      <c s="36" t="s">
        <v>119</v>
      </c>
      <c s="37">
        <v>0.4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105</v>
      </c>
    </row>
    <row r="83" spans="1:5" ht="12.75">
      <c r="A83" t="s">
        <v>58</v>
      </c>
      <c r="E83" s="39" t="s">
        <v>59</v>
      </c>
    </row>
    <row r="84" spans="1:16" ht="25.5">
      <c r="A84" t="s">
        <v>49</v>
      </c>
      <c s="34" t="s">
        <v>120</v>
      </c>
      <c s="34" t="s">
        <v>121</v>
      </c>
      <c s="35" t="s">
        <v>52</v>
      </c>
      <c s="6" t="s">
        <v>122</v>
      </c>
      <c s="36" t="s">
        <v>54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57</v>
      </c>
      <c r="E86" s="40" t="s">
        <v>105</v>
      </c>
    </row>
    <row r="87" spans="1:5" ht="12.75">
      <c r="A87" t="s">
        <v>58</v>
      </c>
      <c r="E87" s="39" t="s">
        <v>59</v>
      </c>
    </row>
    <row r="88" spans="1:16" ht="12.75">
      <c r="A88" t="s">
        <v>49</v>
      </c>
      <c s="34" t="s">
        <v>123</v>
      </c>
      <c s="34" t="s">
        <v>124</v>
      </c>
      <c s="35" t="s">
        <v>52</v>
      </c>
      <c s="6" t="s">
        <v>125</v>
      </c>
      <c s="36" t="s">
        <v>119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105</v>
      </c>
    </row>
    <row r="91" spans="1:5" ht="12.75">
      <c r="A91" t="s">
        <v>58</v>
      </c>
      <c r="E91" s="39" t="s">
        <v>59</v>
      </c>
    </row>
    <row r="92" spans="1:16" ht="12.75">
      <c r="A92" t="s">
        <v>49</v>
      </c>
      <c s="34" t="s">
        <v>126</v>
      </c>
      <c s="34" t="s">
        <v>127</v>
      </c>
      <c s="35" t="s">
        <v>52</v>
      </c>
      <c s="6" t="s">
        <v>128</v>
      </c>
      <c s="36" t="s">
        <v>54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105</v>
      </c>
    </row>
    <row r="95" spans="1:5" ht="12.75">
      <c r="A95" t="s">
        <v>58</v>
      </c>
      <c r="E95" s="39" t="s">
        <v>59</v>
      </c>
    </row>
    <row r="96" spans="1:16" ht="12.75">
      <c r="A96" t="s">
        <v>49</v>
      </c>
      <c s="34" t="s">
        <v>129</v>
      </c>
      <c s="34" t="s">
        <v>130</v>
      </c>
      <c s="35" t="s">
        <v>52</v>
      </c>
      <c s="6" t="s">
        <v>131</v>
      </c>
      <c s="36" t="s">
        <v>54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105</v>
      </c>
    </row>
    <row r="99" spans="1:5" ht="12.75">
      <c r="A99" t="s">
        <v>58</v>
      </c>
      <c r="E99" s="39" t="s">
        <v>59</v>
      </c>
    </row>
    <row r="100" spans="1:16" ht="12.75">
      <c r="A100" t="s">
        <v>49</v>
      </c>
      <c s="34" t="s">
        <v>132</v>
      </c>
      <c s="34" t="s">
        <v>133</v>
      </c>
      <c s="35" t="s">
        <v>52</v>
      </c>
      <c s="6" t="s">
        <v>134</v>
      </c>
      <c s="36" t="s">
        <v>119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12.75">
      <c r="A102" s="35" t="s">
        <v>57</v>
      </c>
      <c r="E102" s="40" t="s">
        <v>105</v>
      </c>
    </row>
    <row r="103" spans="1:5" ht="12.75">
      <c r="A103" t="s">
        <v>58</v>
      </c>
      <c r="E103" s="39" t="s">
        <v>59</v>
      </c>
    </row>
    <row r="104" spans="1:16" ht="12.75">
      <c r="A104" t="s">
        <v>49</v>
      </c>
      <c s="34" t="s">
        <v>135</v>
      </c>
      <c s="34" t="s">
        <v>136</v>
      </c>
      <c s="35" t="s">
        <v>52</v>
      </c>
      <c s="6" t="s">
        <v>137</v>
      </c>
      <c s="36" t="s">
        <v>119</v>
      </c>
      <c s="37">
        <v>16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52</v>
      </c>
    </row>
    <row r="106" spans="1:5" ht="12.75">
      <c r="A106" s="35" t="s">
        <v>57</v>
      </c>
      <c r="E106" s="40" t="s">
        <v>105</v>
      </c>
    </row>
    <row r="107" spans="1:5" ht="12.75">
      <c r="A107" t="s">
        <v>58</v>
      </c>
      <c r="E107" s="39" t="s">
        <v>59</v>
      </c>
    </row>
    <row r="108" spans="1:16" ht="12.75">
      <c r="A108" t="s">
        <v>49</v>
      </c>
      <c s="34" t="s">
        <v>138</v>
      </c>
      <c s="34" t="s">
        <v>139</v>
      </c>
      <c s="35" t="s">
        <v>52</v>
      </c>
      <c s="6" t="s">
        <v>140</v>
      </c>
      <c s="36" t="s">
        <v>119</v>
      </c>
      <c s="37">
        <v>132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52</v>
      </c>
    </row>
    <row r="110" spans="1:5" ht="12.75">
      <c r="A110" s="35" t="s">
        <v>57</v>
      </c>
      <c r="E110" s="40" t="s">
        <v>105</v>
      </c>
    </row>
    <row r="111" spans="1:5" ht="12.75">
      <c r="A111" t="s">
        <v>58</v>
      </c>
      <c r="E111" s="39" t="s">
        <v>59</v>
      </c>
    </row>
    <row r="112" spans="1:16" ht="25.5">
      <c r="A112" t="s">
        <v>49</v>
      </c>
      <c s="34" t="s">
        <v>141</v>
      </c>
      <c s="34" t="s">
        <v>142</v>
      </c>
      <c s="35" t="s">
        <v>52</v>
      </c>
      <c s="6" t="s">
        <v>143</v>
      </c>
      <c s="36" t="s">
        <v>54</v>
      </c>
      <c s="37">
        <v>16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12.75">
      <c r="A114" s="35" t="s">
        <v>57</v>
      </c>
      <c r="E114" s="40" t="s">
        <v>105</v>
      </c>
    </row>
    <row r="115" spans="1:5" ht="12.75">
      <c r="A115" t="s">
        <v>58</v>
      </c>
      <c r="E115" s="39" t="s">
        <v>59</v>
      </c>
    </row>
    <row r="116" spans="1:16" ht="12.75">
      <c r="A116" t="s">
        <v>49</v>
      </c>
      <c s="34" t="s">
        <v>144</v>
      </c>
      <c s="34" t="s">
        <v>145</v>
      </c>
      <c s="35" t="s">
        <v>52</v>
      </c>
      <c s="6" t="s">
        <v>146</v>
      </c>
      <c s="36" t="s">
        <v>119</v>
      </c>
      <c s="37">
        <v>54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12.75">
      <c r="A118" s="35" t="s">
        <v>57</v>
      </c>
      <c r="E118" s="40" t="s">
        <v>105</v>
      </c>
    </row>
    <row r="119" spans="1:5" ht="12.75">
      <c r="A119" t="s">
        <v>58</v>
      </c>
      <c r="E119" s="39" t="s">
        <v>59</v>
      </c>
    </row>
    <row r="120" spans="1:16" ht="25.5">
      <c r="A120" t="s">
        <v>49</v>
      </c>
      <c s="34" t="s">
        <v>147</v>
      </c>
      <c s="34" t="s">
        <v>148</v>
      </c>
      <c s="35" t="s">
        <v>52</v>
      </c>
      <c s="6" t="s">
        <v>149</v>
      </c>
      <c s="36" t="s">
        <v>54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12.75">
      <c r="A122" s="35" t="s">
        <v>57</v>
      </c>
      <c r="E122" s="40" t="s">
        <v>105</v>
      </c>
    </row>
    <row r="123" spans="1:5" ht="12.75">
      <c r="A123" t="s">
        <v>58</v>
      </c>
      <c r="E123" s="39" t="s">
        <v>59</v>
      </c>
    </row>
    <row r="124" spans="1:16" ht="12.75">
      <c r="A124" t="s">
        <v>49</v>
      </c>
      <c s="34" t="s">
        <v>150</v>
      </c>
      <c s="34" t="s">
        <v>151</v>
      </c>
      <c s="35" t="s">
        <v>52</v>
      </c>
      <c s="6" t="s">
        <v>152</v>
      </c>
      <c s="36" t="s">
        <v>119</v>
      </c>
      <c s="37">
        <v>54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52</v>
      </c>
    </row>
    <row r="126" spans="1:5" ht="12.75">
      <c r="A126" s="35" t="s">
        <v>57</v>
      </c>
      <c r="E126" s="40" t="s">
        <v>105</v>
      </c>
    </row>
    <row r="127" spans="1:5" ht="12.75">
      <c r="A127" t="s">
        <v>58</v>
      </c>
      <c r="E127" s="39" t="s">
        <v>59</v>
      </c>
    </row>
    <row r="128" spans="1:16" ht="25.5">
      <c r="A128" t="s">
        <v>49</v>
      </c>
      <c s="34" t="s">
        <v>153</v>
      </c>
      <c s="34" t="s">
        <v>154</v>
      </c>
      <c s="35" t="s">
        <v>52</v>
      </c>
      <c s="6" t="s">
        <v>155</v>
      </c>
      <c s="36" t="s">
        <v>54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52</v>
      </c>
    </row>
    <row r="130" spans="1:5" ht="12.75">
      <c r="A130" s="35" t="s">
        <v>57</v>
      </c>
      <c r="E130" s="40" t="s">
        <v>105</v>
      </c>
    </row>
    <row r="131" spans="1:5" ht="12.75">
      <c r="A131" t="s">
        <v>58</v>
      </c>
      <c r="E131" s="39" t="s">
        <v>59</v>
      </c>
    </row>
    <row r="132" spans="1:16" ht="12.75">
      <c r="A132" t="s">
        <v>49</v>
      </c>
      <c s="34" t="s">
        <v>156</v>
      </c>
      <c s="34" t="s">
        <v>157</v>
      </c>
      <c s="35" t="s">
        <v>52</v>
      </c>
      <c s="6" t="s">
        <v>158</v>
      </c>
      <c s="36" t="s">
        <v>54</v>
      </c>
      <c s="37">
        <v>38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52</v>
      </c>
    </row>
    <row r="134" spans="1:5" ht="12.75">
      <c r="A134" s="35" t="s">
        <v>57</v>
      </c>
      <c r="E134" s="40" t="s">
        <v>105</v>
      </c>
    </row>
    <row r="135" spans="1:5" ht="12.75">
      <c r="A135" t="s">
        <v>58</v>
      </c>
      <c r="E135" s="39" t="s">
        <v>59</v>
      </c>
    </row>
    <row r="136" spans="1:16" ht="12.75">
      <c r="A136" t="s">
        <v>49</v>
      </c>
      <c s="34" t="s">
        <v>159</v>
      </c>
      <c s="34" t="s">
        <v>160</v>
      </c>
      <c s="35" t="s">
        <v>52</v>
      </c>
      <c s="6" t="s">
        <v>161</v>
      </c>
      <c s="36" t="s">
        <v>54</v>
      </c>
      <c s="37">
        <v>38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12.75">
      <c r="A138" s="35" t="s">
        <v>57</v>
      </c>
      <c r="E138" s="40" t="s">
        <v>105</v>
      </c>
    </row>
    <row r="139" spans="1:5" ht="12.75">
      <c r="A139" t="s">
        <v>58</v>
      </c>
      <c r="E139" s="39" t="s">
        <v>59</v>
      </c>
    </row>
    <row r="140" spans="1:16" ht="12.75">
      <c r="A140" t="s">
        <v>49</v>
      </c>
      <c s="34" t="s">
        <v>162</v>
      </c>
      <c s="34" t="s">
        <v>163</v>
      </c>
      <c s="35" t="s">
        <v>52</v>
      </c>
      <c s="6" t="s">
        <v>164</v>
      </c>
      <c s="36" t="s">
        <v>54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57</v>
      </c>
      <c r="E142" s="40" t="s">
        <v>105</v>
      </c>
    </row>
    <row r="143" spans="1:5" ht="12.75">
      <c r="A143" t="s">
        <v>58</v>
      </c>
      <c r="E143" s="39" t="s">
        <v>59</v>
      </c>
    </row>
    <row r="144" spans="1:16" ht="12.75">
      <c r="A144" t="s">
        <v>49</v>
      </c>
      <c s="34" t="s">
        <v>165</v>
      </c>
      <c s="34" t="s">
        <v>166</v>
      </c>
      <c s="35" t="s">
        <v>52</v>
      </c>
      <c s="6" t="s">
        <v>167</v>
      </c>
      <c s="36" t="s">
        <v>54</v>
      </c>
      <c s="37">
        <v>29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52</v>
      </c>
    </row>
    <row r="146" spans="1:5" ht="12.75">
      <c r="A146" s="35" t="s">
        <v>57</v>
      </c>
      <c r="E146" s="40" t="s">
        <v>52</v>
      </c>
    </row>
    <row r="147" spans="1:5" ht="12.75">
      <c r="A147" t="s">
        <v>58</v>
      </c>
      <c r="E147" s="39" t="s">
        <v>59</v>
      </c>
    </row>
    <row r="148" spans="1:16" ht="25.5">
      <c r="A148" t="s">
        <v>49</v>
      </c>
      <c s="34" t="s">
        <v>168</v>
      </c>
      <c s="34" t="s">
        <v>169</v>
      </c>
      <c s="35" t="s">
        <v>52</v>
      </c>
      <c s="6" t="s">
        <v>170</v>
      </c>
      <c s="36" t="s">
        <v>171</v>
      </c>
      <c s="37">
        <v>20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12.75">
      <c r="A150" s="35" t="s">
        <v>57</v>
      </c>
      <c r="E150" s="40" t="s">
        <v>52</v>
      </c>
    </row>
    <row r="151" spans="1:5" ht="12.75">
      <c r="A151" t="s">
        <v>58</v>
      </c>
      <c r="E151" s="39" t="s">
        <v>59</v>
      </c>
    </row>
    <row r="152" spans="1:13" ht="12.75">
      <c r="A152" t="s">
        <v>46</v>
      </c>
      <c r="C152" s="31" t="s">
        <v>172</v>
      </c>
      <c r="E152" s="33" t="s">
        <v>173</v>
      </c>
      <c r="J152" s="32">
        <f>0</f>
      </c>
      <c s="32">
        <f>0</f>
      </c>
      <c s="32">
        <f>0+L153+L157+L161+L165+L169+L173+L177+L181+L185+L189+L193</f>
      </c>
      <c s="32">
        <f>0+M153+M157+M161+M165+M169+M173+M177+M181+M185+M189+M193</f>
      </c>
    </row>
    <row r="153" spans="1:16" ht="12.75">
      <c r="A153" t="s">
        <v>49</v>
      </c>
      <c s="34" t="s">
        <v>174</v>
      </c>
      <c s="34" t="s">
        <v>175</v>
      </c>
      <c s="35" t="s">
        <v>52</v>
      </c>
      <c s="6" t="s">
        <v>176</v>
      </c>
      <c s="36" t="s">
        <v>54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52</v>
      </c>
    </row>
    <row r="155" spans="1:5" ht="12.75">
      <c r="A155" s="35" t="s">
        <v>57</v>
      </c>
      <c r="E155" s="40" t="s">
        <v>177</v>
      </c>
    </row>
    <row r="156" spans="1:5" ht="12.75">
      <c r="A156" t="s">
        <v>58</v>
      </c>
      <c r="E156" s="39" t="s">
        <v>59</v>
      </c>
    </row>
    <row r="157" spans="1:16" ht="12.75">
      <c r="A157" t="s">
        <v>49</v>
      </c>
      <c s="34" t="s">
        <v>178</v>
      </c>
      <c s="34" t="s">
        <v>179</v>
      </c>
      <c s="35" t="s">
        <v>52</v>
      </c>
      <c s="6" t="s">
        <v>180</v>
      </c>
      <c s="36" t="s">
        <v>54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52</v>
      </c>
    </row>
    <row r="159" spans="1:5" ht="12.75">
      <c r="A159" s="35" t="s">
        <v>57</v>
      </c>
      <c r="E159" s="40" t="s">
        <v>177</v>
      </c>
    </row>
    <row r="160" spans="1:5" ht="12.75">
      <c r="A160" t="s">
        <v>58</v>
      </c>
      <c r="E160" s="39" t="s">
        <v>59</v>
      </c>
    </row>
    <row r="161" spans="1:16" ht="12.75">
      <c r="A161" t="s">
        <v>49</v>
      </c>
      <c s="34" t="s">
        <v>181</v>
      </c>
      <c s="34" t="s">
        <v>182</v>
      </c>
      <c s="35" t="s">
        <v>52</v>
      </c>
      <c s="6" t="s">
        <v>183</v>
      </c>
      <c s="36" t="s">
        <v>54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52</v>
      </c>
    </row>
    <row r="163" spans="1:5" ht="12.75">
      <c r="A163" s="35" t="s">
        <v>57</v>
      </c>
      <c r="E163" s="40" t="s">
        <v>177</v>
      </c>
    </row>
    <row r="164" spans="1:5" ht="12.75">
      <c r="A164" t="s">
        <v>58</v>
      </c>
      <c r="E164" s="39" t="s">
        <v>59</v>
      </c>
    </row>
    <row r="165" spans="1:16" ht="12.75">
      <c r="A165" t="s">
        <v>49</v>
      </c>
      <c s="34" t="s">
        <v>184</v>
      </c>
      <c s="34" t="s">
        <v>185</v>
      </c>
      <c s="35" t="s">
        <v>52</v>
      </c>
      <c s="6" t="s">
        <v>186</v>
      </c>
      <c s="36" t="s">
        <v>54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52</v>
      </c>
    </row>
    <row r="167" spans="1:5" ht="12.75">
      <c r="A167" s="35" t="s">
        <v>57</v>
      </c>
      <c r="E167" s="40" t="s">
        <v>177</v>
      </c>
    </row>
    <row r="168" spans="1:5" ht="12.75">
      <c r="A168" t="s">
        <v>58</v>
      </c>
      <c r="E168" s="39" t="s">
        <v>59</v>
      </c>
    </row>
    <row r="169" spans="1:16" ht="12.75">
      <c r="A169" t="s">
        <v>49</v>
      </c>
      <c s="34" t="s">
        <v>187</v>
      </c>
      <c s="34" t="s">
        <v>188</v>
      </c>
      <c s="35" t="s">
        <v>52</v>
      </c>
      <c s="6" t="s">
        <v>189</v>
      </c>
      <c s="36" t="s">
        <v>54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52</v>
      </c>
    </row>
    <row r="171" spans="1:5" ht="12.75">
      <c r="A171" s="35" t="s">
        <v>57</v>
      </c>
      <c r="E171" s="40" t="s">
        <v>177</v>
      </c>
    </row>
    <row r="172" spans="1:5" ht="12.75">
      <c r="A172" t="s">
        <v>58</v>
      </c>
      <c r="E172" s="39" t="s">
        <v>59</v>
      </c>
    </row>
    <row r="173" spans="1:16" ht="12.75">
      <c r="A173" t="s">
        <v>49</v>
      </c>
      <c s="34" t="s">
        <v>190</v>
      </c>
      <c s="34" t="s">
        <v>191</v>
      </c>
      <c s="35" t="s">
        <v>52</v>
      </c>
      <c s="6" t="s">
        <v>192</v>
      </c>
      <c s="36" t="s">
        <v>54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52</v>
      </c>
    </row>
    <row r="175" spans="1:5" ht="12.75">
      <c r="A175" s="35" t="s">
        <v>57</v>
      </c>
      <c r="E175" s="40" t="s">
        <v>177</v>
      </c>
    </row>
    <row r="176" spans="1:5" ht="12.75">
      <c r="A176" t="s">
        <v>58</v>
      </c>
      <c r="E176" s="39" t="s">
        <v>59</v>
      </c>
    </row>
    <row r="177" spans="1:16" ht="12.75">
      <c r="A177" t="s">
        <v>49</v>
      </c>
      <c s="34" t="s">
        <v>193</v>
      </c>
      <c s="34" t="s">
        <v>194</v>
      </c>
      <c s="35" t="s">
        <v>52</v>
      </c>
      <c s="6" t="s">
        <v>195</v>
      </c>
      <c s="36" t="s">
        <v>54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12.75">
      <c r="A179" s="35" t="s">
        <v>57</v>
      </c>
      <c r="E179" s="40" t="s">
        <v>177</v>
      </c>
    </row>
    <row r="180" spans="1:5" ht="12.75">
      <c r="A180" t="s">
        <v>58</v>
      </c>
      <c r="E180" s="39" t="s">
        <v>59</v>
      </c>
    </row>
    <row r="181" spans="1:16" ht="12.75">
      <c r="A181" t="s">
        <v>49</v>
      </c>
      <c s="34" t="s">
        <v>196</v>
      </c>
      <c s="34" t="s">
        <v>197</v>
      </c>
      <c s="35" t="s">
        <v>52</v>
      </c>
      <c s="6" t="s">
        <v>198</v>
      </c>
      <c s="36" t="s">
        <v>54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52</v>
      </c>
    </row>
    <row r="183" spans="1:5" ht="12.75">
      <c r="A183" s="35" t="s">
        <v>57</v>
      </c>
      <c r="E183" s="40" t="s">
        <v>177</v>
      </c>
    </row>
    <row r="184" spans="1:5" ht="12.75">
      <c r="A184" t="s">
        <v>58</v>
      </c>
      <c r="E184" s="39" t="s">
        <v>59</v>
      </c>
    </row>
    <row r="185" spans="1:16" ht="12.75">
      <c r="A185" t="s">
        <v>49</v>
      </c>
      <c s="34" t="s">
        <v>199</v>
      </c>
      <c s="34" t="s">
        <v>200</v>
      </c>
      <c s="35" t="s">
        <v>52</v>
      </c>
      <c s="6" t="s">
        <v>201</v>
      </c>
      <c s="36" t="s">
        <v>119</v>
      </c>
      <c s="37">
        <v>150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12.75">
      <c r="A187" s="35" t="s">
        <v>57</v>
      </c>
      <c r="E187" s="40" t="s">
        <v>202</v>
      </c>
    </row>
    <row r="188" spans="1:5" ht="12.75">
      <c r="A188" t="s">
        <v>58</v>
      </c>
      <c r="E188" s="39" t="s">
        <v>59</v>
      </c>
    </row>
    <row r="189" spans="1:16" ht="12.75">
      <c r="A189" t="s">
        <v>49</v>
      </c>
      <c s="34" t="s">
        <v>203</v>
      </c>
      <c s="34" t="s">
        <v>204</v>
      </c>
      <c s="35" t="s">
        <v>52</v>
      </c>
      <c s="6" t="s">
        <v>205</v>
      </c>
      <c s="36" t="s">
        <v>54</v>
      </c>
      <c s="37">
        <v>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52</v>
      </c>
    </row>
    <row r="191" spans="1:5" ht="12.75">
      <c r="A191" s="35" t="s">
        <v>57</v>
      </c>
      <c r="E191" s="40" t="s">
        <v>202</v>
      </c>
    </row>
    <row r="192" spans="1:5" ht="12.75">
      <c r="A192" t="s">
        <v>58</v>
      </c>
      <c r="E192" s="39" t="s">
        <v>59</v>
      </c>
    </row>
    <row r="193" spans="1:16" ht="12.75">
      <c r="A193" t="s">
        <v>49</v>
      </c>
      <c s="34" t="s">
        <v>206</v>
      </c>
      <c s="34" t="s">
        <v>207</v>
      </c>
      <c s="35" t="s">
        <v>52</v>
      </c>
      <c s="6" t="s">
        <v>208</v>
      </c>
      <c s="36" t="s">
        <v>54</v>
      </c>
      <c s="37">
        <v>4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52</v>
      </c>
    </row>
    <row r="195" spans="1:5" ht="12.75">
      <c r="A195" s="35" t="s">
        <v>57</v>
      </c>
      <c r="E195" s="40" t="s">
        <v>202</v>
      </c>
    </row>
    <row r="196" spans="1:5" ht="12.75">
      <c r="A196" t="s">
        <v>58</v>
      </c>
      <c r="E196" s="39" t="s">
        <v>59</v>
      </c>
    </row>
    <row r="197" spans="1:13" ht="12.75">
      <c r="A197" t="s">
        <v>46</v>
      </c>
      <c r="C197" s="31" t="s">
        <v>209</v>
      </c>
      <c r="E197" s="33" t="s">
        <v>210</v>
      </c>
      <c r="J197" s="32">
        <f>0</f>
      </c>
      <c s="32">
        <f>0</f>
      </c>
      <c s="32">
        <f>0+L198+L202+L206+L210+L214</f>
      </c>
      <c s="32">
        <f>0+M198+M202+M206+M210+M214</f>
      </c>
    </row>
    <row r="198" spans="1:16" ht="12.75">
      <c r="A198" t="s">
        <v>49</v>
      </c>
      <c s="34" t="s">
        <v>211</v>
      </c>
      <c s="34" t="s">
        <v>212</v>
      </c>
      <c s="35" t="s">
        <v>52</v>
      </c>
      <c s="6" t="s">
        <v>213</v>
      </c>
      <c s="36" t="s">
        <v>214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215</v>
      </c>
    </row>
    <row r="200" spans="1:5" ht="12.75">
      <c r="A200" s="35" t="s">
        <v>57</v>
      </c>
      <c r="E200" s="40" t="s">
        <v>52</v>
      </c>
    </row>
    <row r="201" spans="1:5" ht="12.75">
      <c r="A201" t="s">
        <v>58</v>
      </c>
      <c r="E201" s="39" t="s">
        <v>59</v>
      </c>
    </row>
    <row r="202" spans="1:16" ht="25.5">
      <c r="A202" t="s">
        <v>49</v>
      </c>
      <c s="34" t="s">
        <v>216</v>
      </c>
      <c s="34" t="s">
        <v>217</v>
      </c>
      <c s="35" t="s">
        <v>52</v>
      </c>
      <c s="6" t="s">
        <v>218</v>
      </c>
      <c s="36" t="s">
        <v>54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12.75">
      <c r="A204" s="35" t="s">
        <v>57</v>
      </c>
      <c r="E204" s="40" t="s">
        <v>52</v>
      </c>
    </row>
    <row r="205" spans="1:5" ht="12.75">
      <c r="A205" t="s">
        <v>58</v>
      </c>
      <c r="E205" s="39" t="s">
        <v>59</v>
      </c>
    </row>
    <row r="206" spans="1:16" ht="25.5">
      <c r="A206" t="s">
        <v>49</v>
      </c>
      <c s="34" t="s">
        <v>219</v>
      </c>
      <c s="34" t="s">
        <v>220</v>
      </c>
      <c s="35" t="s">
        <v>52</v>
      </c>
      <c s="6" t="s">
        <v>221</v>
      </c>
      <c s="36" t="s">
        <v>222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12.75">
      <c r="A208" s="35" t="s">
        <v>57</v>
      </c>
      <c r="E208" s="40" t="s">
        <v>52</v>
      </c>
    </row>
    <row r="209" spans="1:5" ht="12.75">
      <c r="A209" t="s">
        <v>58</v>
      </c>
      <c r="E209" s="39" t="s">
        <v>59</v>
      </c>
    </row>
    <row r="210" spans="1:16" ht="38.25">
      <c r="A210" t="s">
        <v>49</v>
      </c>
      <c s="34" t="s">
        <v>223</v>
      </c>
      <c s="34" t="s">
        <v>224</v>
      </c>
      <c s="35" t="s">
        <v>52</v>
      </c>
      <c s="6" t="s">
        <v>225</v>
      </c>
      <c s="36" t="s">
        <v>226</v>
      </c>
      <c s="37">
        <v>350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12.75">
      <c r="A212" s="35" t="s">
        <v>57</v>
      </c>
      <c r="E212" s="40" t="s">
        <v>52</v>
      </c>
    </row>
    <row r="213" spans="1:5" ht="12.75">
      <c r="A213" t="s">
        <v>58</v>
      </c>
      <c r="E213" s="39" t="s">
        <v>59</v>
      </c>
    </row>
    <row r="214" spans="1:16" ht="25.5">
      <c r="A214" t="s">
        <v>49</v>
      </c>
      <c s="34" t="s">
        <v>227</v>
      </c>
      <c s="34" t="s">
        <v>228</v>
      </c>
      <c s="35" t="s">
        <v>52</v>
      </c>
      <c s="6" t="s">
        <v>229</v>
      </c>
      <c s="36" t="s">
        <v>54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2.75">
      <c r="A216" s="35" t="s">
        <v>57</v>
      </c>
      <c r="E216" s="40" t="s">
        <v>52</v>
      </c>
    </row>
    <row r="217" spans="1:5" ht="12.75">
      <c r="A217" t="s">
        <v>58</v>
      </c>
      <c r="E217" s="39" t="s">
        <v>59</v>
      </c>
    </row>
    <row r="218" spans="1:13" ht="12.75">
      <c r="A218" t="s">
        <v>46</v>
      </c>
      <c r="C218" s="31" t="s">
        <v>230</v>
      </c>
      <c r="E218" s="33" t="s">
        <v>231</v>
      </c>
      <c r="J218" s="32">
        <f>0</f>
      </c>
      <c s="32">
        <f>0</f>
      </c>
      <c s="32">
        <f>0+L219+L223+L227+L231</f>
      </c>
      <c s="32">
        <f>0+M219+M223+M227+M231</f>
      </c>
    </row>
    <row r="219" spans="1:16" ht="12.75">
      <c r="A219" t="s">
        <v>49</v>
      </c>
      <c s="34" t="s">
        <v>232</v>
      </c>
      <c s="34" t="s">
        <v>233</v>
      </c>
      <c s="35" t="s">
        <v>52</v>
      </c>
      <c s="6" t="s">
        <v>234</v>
      </c>
      <c s="36" t="s">
        <v>54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55</v>
      </c>
      <c>
        <f>(M219*21)/100</f>
      </c>
      <c t="s">
        <v>27</v>
      </c>
    </row>
    <row r="220" spans="1:5" ht="12.75">
      <c r="A220" s="35" t="s">
        <v>56</v>
      </c>
      <c r="E220" s="39" t="s">
        <v>52</v>
      </c>
    </row>
    <row r="221" spans="1:5" ht="12.75">
      <c r="A221" s="35" t="s">
        <v>57</v>
      </c>
      <c r="E221" s="40" t="s">
        <v>235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236</v>
      </c>
      <c s="34" t="s">
        <v>237</v>
      </c>
      <c s="35" t="s">
        <v>52</v>
      </c>
      <c s="6" t="s">
        <v>238</v>
      </c>
      <c s="36" t="s">
        <v>54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55</v>
      </c>
      <c>
        <f>(M223*21)/100</f>
      </c>
      <c t="s">
        <v>27</v>
      </c>
    </row>
    <row r="224" spans="1:5" ht="12.75">
      <c r="A224" s="35" t="s">
        <v>56</v>
      </c>
      <c r="E224" s="39" t="s">
        <v>52</v>
      </c>
    </row>
    <row r="225" spans="1:5" ht="12.75">
      <c r="A225" s="35" t="s">
        <v>57</v>
      </c>
      <c r="E225" s="40" t="s">
        <v>235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239</v>
      </c>
      <c s="34" t="s">
        <v>240</v>
      </c>
      <c s="35" t="s">
        <v>52</v>
      </c>
      <c s="6" t="s">
        <v>241</v>
      </c>
      <c s="36" t="s">
        <v>54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27</v>
      </c>
    </row>
    <row r="228" spans="1:5" ht="12.75">
      <c r="A228" s="35" t="s">
        <v>56</v>
      </c>
      <c r="E228" s="39" t="s">
        <v>52</v>
      </c>
    </row>
    <row r="229" spans="1:5" ht="12.75">
      <c r="A229" s="35" t="s">
        <v>57</v>
      </c>
      <c r="E229" s="40" t="s">
        <v>235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242</v>
      </c>
      <c s="34" t="s">
        <v>243</v>
      </c>
      <c s="35" t="s">
        <v>52</v>
      </c>
      <c s="6" t="s">
        <v>244</v>
      </c>
      <c s="36" t="s">
        <v>54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55</v>
      </c>
      <c>
        <f>(M231*21)/100</f>
      </c>
      <c t="s">
        <v>27</v>
      </c>
    </row>
    <row r="232" spans="1:5" ht="12.75">
      <c r="A232" s="35" t="s">
        <v>56</v>
      </c>
      <c r="E232" s="39" t="s">
        <v>52</v>
      </c>
    </row>
    <row r="233" spans="1:5" ht="12.75">
      <c r="A233" s="35" t="s">
        <v>57</v>
      </c>
      <c r="E233" s="40" t="s">
        <v>235</v>
      </c>
    </row>
    <row r="234" spans="1:5" ht="12.75">
      <c r="A234" t="s">
        <v>58</v>
      </c>
      <c r="E234" s="39" t="s">
        <v>59</v>
      </c>
    </row>
    <row r="235" spans="1:13" ht="12.75">
      <c r="A235" t="s">
        <v>46</v>
      </c>
      <c r="C235" s="31" t="s">
        <v>245</v>
      </c>
      <c r="E235" s="33" t="s">
        <v>246</v>
      </c>
      <c r="J235" s="32">
        <f>0</f>
      </c>
      <c s="32">
        <f>0</f>
      </c>
      <c s="32">
        <f>0+L236+L240+L244+L248+L252</f>
      </c>
      <c s="32">
        <f>0+M236+M240+M244+M248+M252</f>
      </c>
    </row>
    <row r="236" spans="1:16" ht="12.75">
      <c r="A236" t="s">
        <v>49</v>
      </c>
      <c s="34" t="s">
        <v>247</v>
      </c>
      <c s="34" t="s">
        <v>248</v>
      </c>
      <c s="35" t="s">
        <v>52</v>
      </c>
      <c s="6" t="s">
        <v>249</v>
      </c>
      <c s="36" t="s">
        <v>250</v>
      </c>
      <c s="37">
        <v>50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27</v>
      </c>
    </row>
    <row r="237" spans="1:5" ht="12.75">
      <c r="A237" s="35" t="s">
        <v>56</v>
      </c>
      <c r="E237" s="39" t="s">
        <v>52</v>
      </c>
    </row>
    <row r="238" spans="1:5" ht="12.75">
      <c r="A238" s="35" t="s">
        <v>57</v>
      </c>
      <c r="E238" s="40" t="s">
        <v>52</v>
      </c>
    </row>
    <row r="239" spans="1:5" ht="12.75">
      <c r="A239" t="s">
        <v>58</v>
      </c>
      <c r="E239" s="39" t="s">
        <v>59</v>
      </c>
    </row>
    <row r="240" spans="1:16" ht="12.75">
      <c r="A240" t="s">
        <v>49</v>
      </c>
      <c s="34" t="s">
        <v>251</v>
      </c>
      <c s="34" t="s">
        <v>252</v>
      </c>
      <c s="35" t="s">
        <v>52</v>
      </c>
      <c s="6" t="s">
        <v>253</v>
      </c>
      <c s="36" t="s">
        <v>250</v>
      </c>
      <c s="37">
        <v>16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27</v>
      </c>
    </row>
    <row r="241" spans="1:5" ht="12.75">
      <c r="A241" s="35" t="s">
        <v>56</v>
      </c>
      <c r="E241" s="39" t="s">
        <v>52</v>
      </c>
    </row>
    <row r="242" spans="1:5" ht="12.75">
      <c r="A242" s="35" t="s">
        <v>57</v>
      </c>
      <c r="E242" s="40" t="s">
        <v>52</v>
      </c>
    </row>
    <row r="243" spans="1:5" ht="12.75">
      <c r="A243" t="s">
        <v>58</v>
      </c>
      <c r="E243" s="39" t="s">
        <v>59</v>
      </c>
    </row>
    <row r="244" spans="1:16" ht="25.5">
      <c r="A244" t="s">
        <v>49</v>
      </c>
      <c s="34" t="s">
        <v>254</v>
      </c>
      <c s="34" t="s">
        <v>255</v>
      </c>
      <c s="35" t="s">
        <v>52</v>
      </c>
      <c s="6" t="s">
        <v>256</v>
      </c>
      <c s="36" t="s">
        <v>54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27</v>
      </c>
    </row>
    <row r="245" spans="1:5" ht="12.75">
      <c r="A245" s="35" t="s">
        <v>56</v>
      </c>
      <c r="E245" s="39" t="s">
        <v>52</v>
      </c>
    </row>
    <row r="246" spans="1:5" ht="12.75">
      <c r="A246" s="35" t="s">
        <v>57</v>
      </c>
      <c r="E246" s="40" t="s">
        <v>52</v>
      </c>
    </row>
    <row r="247" spans="1:5" ht="12.75">
      <c r="A247" t="s">
        <v>58</v>
      </c>
      <c r="E247" s="39" t="s">
        <v>59</v>
      </c>
    </row>
    <row r="248" spans="1:16" ht="12.75">
      <c r="A248" t="s">
        <v>49</v>
      </c>
      <c s="34" t="s">
        <v>257</v>
      </c>
      <c s="34" t="s">
        <v>258</v>
      </c>
      <c s="35" t="s">
        <v>52</v>
      </c>
      <c s="6" t="s">
        <v>259</v>
      </c>
      <c s="36" t="s">
        <v>250</v>
      </c>
      <c s="37">
        <v>24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52</v>
      </c>
    </row>
    <row r="250" spans="1:5" ht="12.75">
      <c r="A250" s="35" t="s">
        <v>57</v>
      </c>
      <c r="E250" s="40" t="s">
        <v>52</v>
      </c>
    </row>
    <row r="251" spans="1:5" ht="12.75">
      <c r="A251" t="s">
        <v>58</v>
      </c>
      <c r="E251" s="39" t="s">
        <v>59</v>
      </c>
    </row>
    <row r="252" spans="1:16" ht="12.75">
      <c r="A252" t="s">
        <v>49</v>
      </c>
      <c s="34" t="s">
        <v>260</v>
      </c>
      <c s="34" t="s">
        <v>261</v>
      </c>
      <c s="35" t="s">
        <v>52</v>
      </c>
      <c s="6" t="s">
        <v>262</v>
      </c>
      <c s="36" t="s">
        <v>54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27</v>
      </c>
    </row>
    <row r="253" spans="1:5" ht="12.75">
      <c r="A253" s="35" t="s">
        <v>56</v>
      </c>
      <c r="E253" s="39" t="s">
        <v>263</v>
      </c>
    </row>
    <row r="254" spans="1:5" ht="12.75">
      <c r="A254" s="35" t="s">
        <v>57</v>
      </c>
      <c r="E254" s="40" t="s">
        <v>52</v>
      </c>
    </row>
    <row r="255" spans="1:5" ht="12.75">
      <c r="A255" t="s">
        <v>58</v>
      </c>
      <c r="E255" s="39" t="s">
        <v>59</v>
      </c>
    </row>
    <row r="256" spans="1:13" ht="12.75">
      <c r="A256" t="s">
        <v>46</v>
      </c>
      <c r="C256" s="31" t="s">
        <v>264</v>
      </c>
      <c r="E256" s="33" t="s">
        <v>265</v>
      </c>
      <c r="J256" s="32">
        <f>0</f>
      </c>
      <c s="32">
        <f>0</f>
      </c>
      <c s="32">
        <f>0+L257+L261+L265+L269</f>
      </c>
      <c s="32">
        <f>0+M257+M261+M265+M269</f>
      </c>
    </row>
    <row r="257" spans="1:16" ht="25.5">
      <c r="A257" t="s">
        <v>49</v>
      </c>
      <c s="34" t="s">
        <v>266</v>
      </c>
      <c s="34" t="s">
        <v>267</v>
      </c>
      <c s="35" t="s">
        <v>52</v>
      </c>
      <c s="6" t="s">
        <v>268</v>
      </c>
      <c s="36" t="s">
        <v>54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27</v>
      </c>
    </row>
    <row r="258" spans="1:5" ht="12.75">
      <c r="A258" s="35" t="s">
        <v>56</v>
      </c>
      <c r="E258" s="39" t="s">
        <v>52</v>
      </c>
    </row>
    <row r="259" spans="1:5" ht="12.75">
      <c r="A259" s="35" t="s">
        <v>57</v>
      </c>
      <c r="E259" s="40" t="s">
        <v>77</v>
      </c>
    </row>
    <row r="260" spans="1:5" ht="12.75">
      <c r="A260" t="s">
        <v>58</v>
      </c>
      <c r="E260" s="39" t="s">
        <v>59</v>
      </c>
    </row>
    <row r="261" spans="1:16" ht="25.5">
      <c r="A261" t="s">
        <v>49</v>
      </c>
      <c s="34" t="s">
        <v>269</v>
      </c>
      <c s="34" t="s">
        <v>270</v>
      </c>
      <c s="35" t="s">
        <v>52</v>
      </c>
      <c s="6" t="s">
        <v>271</v>
      </c>
      <c s="36" t="s">
        <v>54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55</v>
      </c>
      <c>
        <f>(M261*21)/100</f>
      </c>
      <c t="s">
        <v>27</v>
      </c>
    </row>
    <row r="262" spans="1:5" ht="12.75">
      <c r="A262" s="35" t="s">
        <v>56</v>
      </c>
      <c r="E262" s="39" t="s">
        <v>52</v>
      </c>
    </row>
    <row r="263" spans="1:5" ht="12.75">
      <c r="A263" s="35" t="s">
        <v>57</v>
      </c>
      <c r="E263" s="40" t="s">
        <v>77</v>
      </c>
    </row>
    <row r="264" spans="1:5" ht="12.75">
      <c r="A264" t="s">
        <v>58</v>
      </c>
      <c r="E264" s="39" t="s">
        <v>59</v>
      </c>
    </row>
    <row r="265" spans="1:16" ht="25.5">
      <c r="A265" t="s">
        <v>49</v>
      </c>
      <c s="34" t="s">
        <v>272</v>
      </c>
      <c s="34" t="s">
        <v>273</v>
      </c>
      <c s="35" t="s">
        <v>52</v>
      </c>
      <c s="6" t="s">
        <v>274</v>
      </c>
      <c s="36" t="s">
        <v>54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27</v>
      </c>
    </row>
    <row r="266" spans="1:5" ht="12.75">
      <c r="A266" s="35" t="s">
        <v>56</v>
      </c>
      <c r="E266" s="39" t="s">
        <v>52</v>
      </c>
    </row>
    <row r="267" spans="1:5" ht="12.75">
      <c r="A267" s="35" t="s">
        <v>57</v>
      </c>
      <c r="E267" s="40" t="s">
        <v>275</v>
      </c>
    </row>
    <row r="268" spans="1:5" ht="12.75">
      <c r="A268" t="s">
        <v>58</v>
      </c>
      <c r="E268" s="39" t="s">
        <v>59</v>
      </c>
    </row>
    <row r="269" spans="1:16" ht="25.5">
      <c r="A269" t="s">
        <v>49</v>
      </c>
      <c s="34" t="s">
        <v>276</v>
      </c>
      <c s="34" t="s">
        <v>277</v>
      </c>
      <c s="35" t="s">
        <v>52</v>
      </c>
      <c s="6" t="s">
        <v>278</v>
      </c>
      <c s="36" t="s">
        <v>54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55</v>
      </c>
      <c>
        <f>(M269*21)/100</f>
      </c>
      <c t="s">
        <v>27</v>
      </c>
    </row>
    <row r="270" spans="1:5" ht="12.75">
      <c r="A270" s="35" t="s">
        <v>56</v>
      </c>
      <c r="E270" s="39" t="s">
        <v>52</v>
      </c>
    </row>
    <row r="271" spans="1:5" ht="12.75">
      <c r="A271" s="35" t="s">
        <v>57</v>
      </c>
      <c r="E271" s="40" t="s">
        <v>275</v>
      </c>
    </row>
    <row r="272" spans="1:5" ht="12.75">
      <c r="A272" t="s">
        <v>58</v>
      </c>
      <c r="E272" s="39" t="s">
        <v>59</v>
      </c>
    </row>
    <row r="273" spans="1:13" ht="12.75">
      <c r="A273" t="s">
        <v>46</v>
      </c>
      <c r="C273" s="31" t="s">
        <v>279</v>
      </c>
      <c r="E273" s="33" t="s">
        <v>280</v>
      </c>
      <c r="J273" s="32">
        <f>0</f>
      </c>
      <c s="32">
        <f>0</f>
      </c>
      <c s="32">
        <f>0+L274+L278+L282+L286+L290+L294+L298+L302+L306+L310+L314+L318+L322+L326</f>
      </c>
      <c s="32">
        <f>0+M274+M278+M282+M286+M290+M294+M298+M302+M306+M310+M314+M318+M322+M326</f>
      </c>
    </row>
    <row r="274" spans="1:16" ht="25.5">
      <c r="A274" t="s">
        <v>49</v>
      </c>
      <c s="34" t="s">
        <v>281</v>
      </c>
      <c s="34" t="s">
        <v>282</v>
      </c>
      <c s="35" t="s">
        <v>52</v>
      </c>
      <c s="6" t="s">
        <v>283</v>
      </c>
      <c s="36" t="s">
        <v>54</v>
      </c>
      <c s="37">
        <v>6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55</v>
      </c>
      <c>
        <f>(M274*21)/100</f>
      </c>
      <c t="s">
        <v>27</v>
      </c>
    </row>
    <row r="275" spans="1:5" ht="12.75">
      <c r="A275" s="35" t="s">
        <v>56</v>
      </c>
      <c r="E275" s="39" t="s">
        <v>52</v>
      </c>
    </row>
    <row r="276" spans="1:5" ht="12.75">
      <c r="A276" s="35" t="s">
        <v>57</v>
      </c>
      <c r="E276" s="40" t="s">
        <v>52</v>
      </c>
    </row>
    <row r="277" spans="1:5" ht="12.75">
      <c r="A277" t="s">
        <v>58</v>
      </c>
      <c r="E277" s="39" t="s">
        <v>59</v>
      </c>
    </row>
    <row r="278" spans="1:16" ht="25.5">
      <c r="A278" t="s">
        <v>49</v>
      </c>
      <c s="34" t="s">
        <v>284</v>
      </c>
      <c s="34" t="s">
        <v>285</v>
      </c>
      <c s="35" t="s">
        <v>52</v>
      </c>
      <c s="6" t="s">
        <v>286</v>
      </c>
      <c s="36" t="s">
        <v>287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27</v>
      </c>
    </row>
    <row r="279" spans="1:5" ht="12.75">
      <c r="A279" s="35" t="s">
        <v>56</v>
      </c>
      <c r="E279" s="39" t="s">
        <v>52</v>
      </c>
    </row>
    <row r="280" spans="1:5" ht="12.75">
      <c r="A280" s="35" t="s">
        <v>57</v>
      </c>
      <c r="E280" s="40" t="s">
        <v>52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288</v>
      </c>
      <c s="34" t="s">
        <v>289</v>
      </c>
      <c s="35" t="s">
        <v>52</v>
      </c>
      <c s="6" t="s">
        <v>290</v>
      </c>
      <c s="36" t="s">
        <v>119</v>
      </c>
      <c s="37">
        <v>13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55</v>
      </c>
      <c>
        <f>(M282*21)/100</f>
      </c>
      <c t="s">
        <v>27</v>
      </c>
    </row>
    <row r="283" spans="1:5" ht="12.75">
      <c r="A283" s="35" t="s">
        <v>56</v>
      </c>
      <c r="E283" s="39" t="s">
        <v>52</v>
      </c>
    </row>
    <row r="284" spans="1:5" ht="12.75">
      <c r="A284" s="35" t="s">
        <v>57</v>
      </c>
      <c r="E284" s="40" t="s">
        <v>52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291</v>
      </c>
      <c s="34" t="s">
        <v>292</v>
      </c>
      <c s="35" t="s">
        <v>52</v>
      </c>
      <c s="6" t="s">
        <v>293</v>
      </c>
      <c s="36" t="s">
        <v>119</v>
      </c>
      <c s="37">
        <v>13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55</v>
      </c>
      <c>
        <f>(M286*21)/100</f>
      </c>
      <c t="s">
        <v>27</v>
      </c>
    </row>
    <row r="287" spans="1:5" ht="12.75">
      <c r="A287" s="35" t="s">
        <v>56</v>
      </c>
      <c r="E287" s="39" t="s">
        <v>52</v>
      </c>
    </row>
    <row r="288" spans="1:5" ht="12.75">
      <c r="A288" s="35" t="s">
        <v>57</v>
      </c>
      <c r="E288" s="40" t="s">
        <v>52</v>
      </c>
    </row>
    <row r="289" spans="1:5" ht="12.75">
      <c r="A289" t="s">
        <v>58</v>
      </c>
      <c r="E289" s="39" t="s">
        <v>59</v>
      </c>
    </row>
    <row r="290" spans="1:16" ht="25.5">
      <c r="A290" t="s">
        <v>49</v>
      </c>
      <c s="34" t="s">
        <v>294</v>
      </c>
      <c s="34" t="s">
        <v>295</v>
      </c>
      <c s="35" t="s">
        <v>52</v>
      </c>
      <c s="6" t="s">
        <v>296</v>
      </c>
      <c s="36" t="s">
        <v>287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55</v>
      </c>
      <c>
        <f>(M290*21)/100</f>
      </c>
      <c t="s">
        <v>27</v>
      </c>
    </row>
    <row r="291" spans="1:5" ht="12.75">
      <c r="A291" s="35" t="s">
        <v>56</v>
      </c>
      <c r="E291" s="39" t="s">
        <v>52</v>
      </c>
    </row>
    <row r="292" spans="1:5" ht="12.75">
      <c r="A292" s="35" t="s">
        <v>57</v>
      </c>
      <c r="E292" s="40" t="s">
        <v>52</v>
      </c>
    </row>
    <row r="293" spans="1:5" ht="12.75">
      <c r="A293" t="s">
        <v>58</v>
      </c>
      <c r="E293" s="39" t="s">
        <v>59</v>
      </c>
    </row>
    <row r="294" spans="1:16" ht="12.75">
      <c r="A294" t="s">
        <v>49</v>
      </c>
      <c s="34" t="s">
        <v>297</v>
      </c>
      <c s="34" t="s">
        <v>298</v>
      </c>
      <c s="35" t="s">
        <v>52</v>
      </c>
      <c s="6" t="s">
        <v>299</v>
      </c>
      <c s="36" t="s">
        <v>54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55</v>
      </c>
      <c>
        <f>(M294*21)/100</f>
      </c>
      <c t="s">
        <v>27</v>
      </c>
    </row>
    <row r="295" spans="1:5" ht="12.75">
      <c r="A295" s="35" t="s">
        <v>56</v>
      </c>
      <c r="E295" s="39" t="s">
        <v>52</v>
      </c>
    </row>
    <row r="296" spans="1:5" ht="12.75">
      <c r="A296" s="35" t="s">
        <v>57</v>
      </c>
      <c r="E296" s="40" t="s">
        <v>52</v>
      </c>
    </row>
    <row r="297" spans="1:5" ht="12.75">
      <c r="A297" t="s">
        <v>58</v>
      </c>
      <c r="E297" s="39" t="s">
        <v>59</v>
      </c>
    </row>
    <row r="298" spans="1:16" ht="12.75">
      <c r="A298" t="s">
        <v>49</v>
      </c>
      <c s="34" t="s">
        <v>300</v>
      </c>
      <c s="34" t="s">
        <v>301</v>
      </c>
      <c s="35" t="s">
        <v>52</v>
      </c>
      <c s="6" t="s">
        <v>302</v>
      </c>
      <c s="36" t="s">
        <v>54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55</v>
      </c>
      <c>
        <f>(M298*21)/100</f>
      </c>
      <c t="s">
        <v>27</v>
      </c>
    </row>
    <row r="299" spans="1:5" ht="12.75">
      <c r="A299" s="35" t="s">
        <v>56</v>
      </c>
      <c r="E299" s="39" t="s">
        <v>52</v>
      </c>
    </row>
    <row r="300" spans="1:5" ht="12.75">
      <c r="A300" s="35" t="s">
        <v>57</v>
      </c>
      <c r="E300" s="40" t="s">
        <v>52</v>
      </c>
    </row>
    <row r="301" spans="1:5" ht="12.75">
      <c r="A301" t="s">
        <v>58</v>
      </c>
      <c r="E301" s="39" t="s">
        <v>59</v>
      </c>
    </row>
    <row r="302" spans="1:16" ht="25.5">
      <c r="A302" t="s">
        <v>49</v>
      </c>
      <c s="34" t="s">
        <v>303</v>
      </c>
      <c s="34" t="s">
        <v>304</v>
      </c>
      <c s="35" t="s">
        <v>52</v>
      </c>
      <c s="6" t="s">
        <v>305</v>
      </c>
      <c s="36" t="s">
        <v>54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55</v>
      </c>
      <c>
        <f>(M302*21)/100</f>
      </c>
      <c t="s">
        <v>27</v>
      </c>
    </row>
    <row r="303" spans="1:5" ht="12.75">
      <c r="A303" s="35" t="s">
        <v>56</v>
      </c>
      <c r="E303" s="39" t="s">
        <v>52</v>
      </c>
    </row>
    <row r="304" spans="1:5" ht="12.75">
      <c r="A304" s="35" t="s">
        <v>57</v>
      </c>
      <c r="E304" s="40" t="s">
        <v>52</v>
      </c>
    </row>
    <row r="305" spans="1:5" ht="12.75">
      <c r="A305" t="s">
        <v>58</v>
      </c>
      <c r="E305" s="39" t="s">
        <v>59</v>
      </c>
    </row>
    <row r="306" spans="1:16" ht="12.75">
      <c r="A306" t="s">
        <v>49</v>
      </c>
      <c s="34" t="s">
        <v>306</v>
      </c>
      <c s="34" t="s">
        <v>307</v>
      </c>
      <c s="35" t="s">
        <v>52</v>
      </c>
      <c s="6" t="s">
        <v>308</v>
      </c>
      <c s="36" t="s">
        <v>54</v>
      </c>
      <c s="37">
        <v>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55</v>
      </c>
      <c>
        <f>(M306*21)/100</f>
      </c>
      <c t="s">
        <v>27</v>
      </c>
    </row>
    <row r="307" spans="1:5" ht="12.75">
      <c r="A307" s="35" t="s">
        <v>56</v>
      </c>
      <c r="E307" s="39" t="s">
        <v>52</v>
      </c>
    </row>
    <row r="308" spans="1:5" ht="12.75">
      <c r="A308" s="35" t="s">
        <v>57</v>
      </c>
      <c r="E308" s="40" t="s">
        <v>52</v>
      </c>
    </row>
    <row r="309" spans="1:5" ht="12.75">
      <c r="A309" t="s">
        <v>58</v>
      </c>
      <c r="E309" s="39" t="s">
        <v>59</v>
      </c>
    </row>
    <row r="310" spans="1:16" ht="25.5">
      <c r="A310" t="s">
        <v>49</v>
      </c>
      <c s="34" t="s">
        <v>309</v>
      </c>
      <c s="34" t="s">
        <v>310</v>
      </c>
      <c s="35" t="s">
        <v>52</v>
      </c>
      <c s="6" t="s">
        <v>311</v>
      </c>
      <c s="36" t="s">
        <v>54</v>
      </c>
      <c s="37">
        <v>2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55</v>
      </c>
      <c>
        <f>(M310*21)/100</f>
      </c>
      <c t="s">
        <v>27</v>
      </c>
    </row>
    <row r="311" spans="1:5" ht="12.75">
      <c r="A311" s="35" t="s">
        <v>56</v>
      </c>
      <c r="E311" s="39" t="s">
        <v>52</v>
      </c>
    </row>
    <row r="312" spans="1:5" ht="12.75">
      <c r="A312" s="35" t="s">
        <v>57</v>
      </c>
      <c r="E312" s="40" t="s">
        <v>52</v>
      </c>
    </row>
    <row r="313" spans="1:5" ht="12.75">
      <c r="A313" t="s">
        <v>58</v>
      </c>
      <c r="E313" s="39" t="s">
        <v>59</v>
      </c>
    </row>
    <row r="314" spans="1:16" ht="12.75">
      <c r="A314" t="s">
        <v>49</v>
      </c>
      <c s="34" t="s">
        <v>312</v>
      </c>
      <c s="34" t="s">
        <v>258</v>
      </c>
      <c s="35" t="s">
        <v>52</v>
      </c>
      <c s="6" t="s">
        <v>259</v>
      </c>
      <c s="36" t="s">
        <v>250</v>
      </c>
      <c s="37">
        <v>220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55</v>
      </c>
      <c>
        <f>(M314*21)/100</f>
      </c>
      <c t="s">
        <v>27</v>
      </c>
    </row>
    <row r="315" spans="1:5" ht="12.75">
      <c r="A315" s="35" t="s">
        <v>56</v>
      </c>
      <c r="E315" s="39" t="s">
        <v>52</v>
      </c>
    </row>
    <row r="316" spans="1:5" ht="12.75">
      <c r="A316" s="35" t="s">
        <v>57</v>
      </c>
      <c r="E316" s="40" t="s">
        <v>52</v>
      </c>
    </row>
    <row r="317" spans="1:5" ht="12.75">
      <c r="A317" t="s">
        <v>58</v>
      </c>
      <c r="E317" s="39" t="s">
        <v>59</v>
      </c>
    </row>
    <row r="318" spans="1:16" ht="12.75">
      <c r="A318" t="s">
        <v>49</v>
      </c>
      <c s="34" t="s">
        <v>313</v>
      </c>
      <c s="34" t="s">
        <v>252</v>
      </c>
      <c s="35" t="s">
        <v>52</v>
      </c>
      <c s="6" t="s">
        <v>253</v>
      </c>
      <c s="36" t="s">
        <v>250</v>
      </c>
      <c s="37">
        <v>32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55</v>
      </c>
      <c>
        <f>(M318*21)/100</f>
      </c>
      <c t="s">
        <v>27</v>
      </c>
    </row>
    <row r="319" spans="1:5" ht="12.75">
      <c r="A319" s="35" t="s">
        <v>56</v>
      </c>
      <c r="E319" s="39" t="s">
        <v>52</v>
      </c>
    </row>
    <row r="320" spans="1:5" ht="12.75">
      <c r="A320" s="35" t="s">
        <v>57</v>
      </c>
      <c r="E320" s="40" t="s">
        <v>52</v>
      </c>
    </row>
    <row r="321" spans="1:5" ht="12.75">
      <c r="A321" t="s">
        <v>58</v>
      </c>
      <c r="E321" s="39" t="s">
        <v>59</v>
      </c>
    </row>
    <row r="322" spans="1:16" ht="12.75">
      <c r="A322" t="s">
        <v>49</v>
      </c>
      <c s="34" t="s">
        <v>314</v>
      </c>
      <c s="34" t="s">
        <v>261</v>
      </c>
      <c s="35" t="s">
        <v>52</v>
      </c>
      <c s="6" t="s">
        <v>262</v>
      </c>
      <c s="36" t="s">
        <v>54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55</v>
      </c>
      <c>
        <f>(M322*21)/100</f>
      </c>
      <c t="s">
        <v>27</v>
      </c>
    </row>
    <row r="323" spans="1:5" ht="12.75">
      <c r="A323" s="35" t="s">
        <v>56</v>
      </c>
      <c r="E323" s="39" t="s">
        <v>52</v>
      </c>
    </row>
    <row r="324" spans="1:5" ht="12.75">
      <c r="A324" s="35" t="s">
        <v>57</v>
      </c>
      <c r="E324" s="40" t="s">
        <v>52</v>
      </c>
    </row>
    <row r="325" spans="1:5" ht="12.75">
      <c r="A325" t="s">
        <v>58</v>
      </c>
      <c r="E325" s="39" t="s">
        <v>59</v>
      </c>
    </row>
    <row r="326" spans="1:16" ht="12.75">
      <c r="A326" t="s">
        <v>49</v>
      </c>
      <c s="34" t="s">
        <v>315</v>
      </c>
      <c s="34" t="s">
        <v>316</v>
      </c>
      <c s="35" t="s">
        <v>52</v>
      </c>
      <c s="6" t="s">
        <v>213</v>
      </c>
      <c s="36" t="s">
        <v>54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55</v>
      </c>
      <c>
        <f>(M326*21)/100</f>
      </c>
      <c t="s">
        <v>27</v>
      </c>
    </row>
    <row r="327" spans="1:5" ht="12.75">
      <c r="A327" s="35" t="s">
        <v>56</v>
      </c>
      <c r="E327" s="39" t="s">
        <v>52</v>
      </c>
    </row>
    <row r="328" spans="1:5" ht="12.75">
      <c r="A328" s="35" t="s">
        <v>57</v>
      </c>
      <c r="E328" s="40" t="s">
        <v>52</v>
      </c>
    </row>
    <row r="329" spans="1:5" ht="12.75">
      <c r="A329" t="s">
        <v>58</v>
      </c>
      <c r="E329" s="39" t="s">
        <v>59</v>
      </c>
    </row>
    <row r="330" spans="1:13" ht="12.75">
      <c r="A330" t="s">
        <v>46</v>
      </c>
      <c r="C330" s="31" t="s">
        <v>317</v>
      </c>
      <c r="E330" s="33" t="s">
        <v>318</v>
      </c>
      <c r="J330" s="32">
        <f>0</f>
      </c>
      <c s="32">
        <f>0</f>
      </c>
      <c s="32">
        <f>0+L331+L335+L339+L343+L347+L351+L355+L359+L363+L367</f>
      </c>
      <c s="32">
        <f>0+M331+M335+M339+M343+M347+M351+M355+M359+M363+M367</f>
      </c>
    </row>
    <row r="331" spans="1:16" ht="12.75">
      <c r="A331" t="s">
        <v>49</v>
      </c>
      <c s="34" t="s">
        <v>319</v>
      </c>
      <c s="34" t="s">
        <v>320</v>
      </c>
      <c s="35" t="s">
        <v>52</v>
      </c>
      <c s="6" t="s">
        <v>321</v>
      </c>
      <c s="36" t="s">
        <v>54</v>
      </c>
      <c s="37">
        <v>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55</v>
      </c>
      <c>
        <f>(M331*21)/100</f>
      </c>
      <c t="s">
        <v>27</v>
      </c>
    </row>
    <row r="332" spans="1:5" ht="12.75">
      <c r="A332" s="35" t="s">
        <v>56</v>
      </c>
      <c r="E332" s="39" t="s">
        <v>52</v>
      </c>
    </row>
    <row r="333" spans="1:5" ht="12.75">
      <c r="A333" s="35" t="s">
        <v>57</v>
      </c>
      <c r="E333" s="40" t="s">
        <v>322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323</v>
      </c>
      <c s="34" t="s">
        <v>324</v>
      </c>
      <c s="35" t="s">
        <v>52</v>
      </c>
      <c s="6" t="s">
        <v>325</v>
      </c>
      <c s="36" t="s">
        <v>54</v>
      </c>
      <c s="37">
        <v>2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55</v>
      </c>
      <c>
        <f>(M335*21)/100</f>
      </c>
      <c t="s">
        <v>27</v>
      </c>
    </row>
    <row r="336" spans="1:5" ht="12.75">
      <c r="A336" s="35" t="s">
        <v>56</v>
      </c>
      <c r="E336" s="39" t="s">
        <v>52</v>
      </c>
    </row>
    <row r="337" spans="1:5" ht="12.75">
      <c r="A337" s="35" t="s">
        <v>57</v>
      </c>
      <c r="E337" s="40" t="s">
        <v>322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326</v>
      </c>
      <c s="34" t="s">
        <v>327</v>
      </c>
      <c s="35" t="s">
        <v>52</v>
      </c>
      <c s="6" t="s">
        <v>328</v>
      </c>
      <c s="36" t="s">
        <v>54</v>
      </c>
      <c s="37">
        <v>3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55</v>
      </c>
      <c>
        <f>(M339*21)/100</f>
      </c>
      <c t="s">
        <v>27</v>
      </c>
    </row>
    <row r="340" spans="1:5" ht="12.75">
      <c r="A340" s="35" t="s">
        <v>56</v>
      </c>
      <c r="E340" s="39" t="s">
        <v>52</v>
      </c>
    </row>
    <row r="341" spans="1:5" ht="12.75">
      <c r="A341" s="35" t="s">
        <v>57</v>
      </c>
      <c r="E341" s="40" t="s">
        <v>322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329</v>
      </c>
      <c s="34" t="s">
        <v>330</v>
      </c>
      <c s="35" t="s">
        <v>52</v>
      </c>
      <c s="6" t="s">
        <v>331</v>
      </c>
      <c s="36" t="s">
        <v>54</v>
      </c>
      <c s="37">
        <v>3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55</v>
      </c>
      <c>
        <f>(M343*21)/100</f>
      </c>
      <c t="s">
        <v>27</v>
      </c>
    </row>
    <row r="344" spans="1:5" ht="12.75">
      <c r="A344" s="35" t="s">
        <v>56</v>
      </c>
      <c r="E344" s="39" t="s">
        <v>52</v>
      </c>
    </row>
    <row r="345" spans="1:5" ht="12.75">
      <c r="A345" s="35" t="s">
        <v>57</v>
      </c>
      <c r="E345" s="40" t="s">
        <v>322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332</v>
      </c>
      <c s="34" t="s">
        <v>333</v>
      </c>
      <c s="35" t="s">
        <v>52</v>
      </c>
      <c s="6" t="s">
        <v>334</v>
      </c>
      <c s="36" t="s">
        <v>54</v>
      </c>
      <c s="37">
        <v>2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55</v>
      </c>
      <c>
        <f>(M347*21)/100</f>
      </c>
      <c t="s">
        <v>27</v>
      </c>
    </row>
    <row r="348" spans="1:5" ht="12.75">
      <c r="A348" s="35" t="s">
        <v>56</v>
      </c>
      <c r="E348" s="39" t="s">
        <v>52</v>
      </c>
    </row>
    <row r="349" spans="1:5" ht="12.75">
      <c r="A349" s="35" t="s">
        <v>57</v>
      </c>
      <c r="E349" s="40" t="s">
        <v>322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335</v>
      </c>
      <c s="34" t="s">
        <v>336</v>
      </c>
      <c s="35" t="s">
        <v>52</v>
      </c>
      <c s="6" t="s">
        <v>337</v>
      </c>
      <c s="36" t="s">
        <v>54</v>
      </c>
      <c s="37">
        <v>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27</v>
      </c>
    </row>
    <row r="352" spans="1:5" ht="12.75">
      <c r="A352" s="35" t="s">
        <v>56</v>
      </c>
      <c r="E352" s="39" t="s">
        <v>52</v>
      </c>
    </row>
    <row r="353" spans="1:5" ht="12.75">
      <c r="A353" s="35" t="s">
        <v>57</v>
      </c>
      <c r="E353" s="40" t="s">
        <v>322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338</v>
      </c>
      <c s="34" t="s">
        <v>339</v>
      </c>
      <c s="35" t="s">
        <v>52</v>
      </c>
      <c s="6" t="s">
        <v>340</v>
      </c>
      <c s="36" t="s">
        <v>54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55</v>
      </c>
      <c>
        <f>(M355*21)/100</f>
      </c>
      <c t="s">
        <v>27</v>
      </c>
    </row>
    <row r="356" spans="1:5" ht="12.75">
      <c r="A356" s="35" t="s">
        <v>56</v>
      </c>
      <c r="E356" s="39" t="s">
        <v>52</v>
      </c>
    </row>
    <row r="357" spans="1:5" ht="12.75">
      <c r="A357" s="35" t="s">
        <v>57</v>
      </c>
      <c r="E357" s="40" t="s">
        <v>322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341</v>
      </c>
      <c s="34" t="s">
        <v>342</v>
      </c>
      <c s="35" t="s">
        <v>52</v>
      </c>
      <c s="6" t="s">
        <v>343</v>
      </c>
      <c s="36" t="s">
        <v>54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55</v>
      </c>
      <c>
        <f>(M359*21)/100</f>
      </c>
      <c t="s">
        <v>27</v>
      </c>
    </row>
    <row r="360" spans="1:5" ht="12.75">
      <c r="A360" s="35" t="s">
        <v>56</v>
      </c>
      <c r="E360" s="39" t="s">
        <v>52</v>
      </c>
    </row>
    <row r="361" spans="1:5" ht="12.75">
      <c r="A361" s="35" t="s">
        <v>57</v>
      </c>
      <c r="E361" s="40" t="s">
        <v>322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344</v>
      </c>
      <c s="34" t="s">
        <v>345</v>
      </c>
      <c s="35" t="s">
        <v>52</v>
      </c>
      <c s="6" t="s">
        <v>346</v>
      </c>
      <c s="36" t="s">
        <v>54</v>
      </c>
      <c s="37">
        <v>1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55</v>
      </c>
      <c>
        <f>(M363*21)/100</f>
      </c>
      <c t="s">
        <v>27</v>
      </c>
    </row>
    <row r="364" spans="1:5" ht="12.75">
      <c r="A364" s="35" t="s">
        <v>56</v>
      </c>
      <c r="E364" s="39" t="s">
        <v>52</v>
      </c>
    </row>
    <row r="365" spans="1:5" ht="12.75">
      <c r="A365" s="35" t="s">
        <v>57</v>
      </c>
      <c r="E365" s="40" t="s">
        <v>235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347</v>
      </c>
      <c s="34" t="s">
        <v>348</v>
      </c>
      <c s="35" t="s">
        <v>52</v>
      </c>
      <c s="6" t="s">
        <v>349</v>
      </c>
      <c s="36" t="s">
        <v>54</v>
      </c>
      <c s="37">
        <v>1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55</v>
      </c>
      <c>
        <f>(M367*21)/100</f>
      </c>
      <c t="s">
        <v>27</v>
      </c>
    </row>
    <row r="368" spans="1:5" ht="12.75">
      <c r="A368" s="35" t="s">
        <v>56</v>
      </c>
      <c r="E368" s="39" t="s">
        <v>52</v>
      </c>
    </row>
    <row r="369" spans="1:5" ht="12.75">
      <c r="A369" s="35" t="s">
        <v>57</v>
      </c>
      <c r="E369" s="40" t="s">
        <v>235</v>
      </c>
    </row>
    <row r="370" spans="1:5" ht="12.75">
      <c r="A370" t="s">
        <v>58</v>
      </c>
      <c r="E370" s="39" t="s">
        <v>59</v>
      </c>
    </row>
    <row r="371" spans="1:13" ht="12.75">
      <c r="A371" t="s">
        <v>46</v>
      </c>
      <c r="C371" s="31" t="s">
        <v>350</v>
      </c>
      <c r="E371" s="33" t="s">
        <v>351</v>
      </c>
      <c r="J371" s="32">
        <f>0</f>
      </c>
      <c s="32">
        <f>0</f>
      </c>
      <c s="32">
        <f>0+L372+L376+L380+L384+L388</f>
      </c>
      <c s="32">
        <f>0+M372+M376+M380+M384+M388</f>
      </c>
    </row>
    <row r="372" spans="1:16" ht="25.5">
      <c r="A372" t="s">
        <v>49</v>
      </c>
      <c s="34" t="s">
        <v>352</v>
      </c>
      <c s="34" t="s">
        <v>353</v>
      </c>
      <c s="35" t="s">
        <v>52</v>
      </c>
      <c s="6" t="s">
        <v>354</v>
      </c>
      <c s="36" t="s">
        <v>355</v>
      </c>
      <c s="37">
        <v>1.5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55</v>
      </c>
      <c>
        <f>(M372*21)/100</f>
      </c>
      <c t="s">
        <v>27</v>
      </c>
    </row>
    <row r="373" spans="1:5" ht="12.75">
      <c r="A373" s="35" t="s">
        <v>56</v>
      </c>
      <c r="E373" s="39" t="s">
        <v>356</v>
      </c>
    </row>
    <row r="374" spans="1:5" ht="12.75">
      <c r="A374" s="35" t="s">
        <v>57</v>
      </c>
      <c r="E374" s="40" t="s">
        <v>52</v>
      </c>
    </row>
    <row r="375" spans="1:5" ht="12.75">
      <c r="A375" t="s">
        <v>58</v>
      </c>
      <c r="E375" s="39" t="s">
        <v>59</v>
      </c>
    </row>
    <row r="376" spans="1:16" ht="25.5">
      <c r="A376" t="s">
        <v>49</v>
      </c>
      <c s="34" t="s">
        <v>27</v>
      </c>
      <c s="34" t="s">
        <v>357</v>
      </c>
      <c s="35" t="s">
        <v>52</v>
      </c>
      <c s="6" t="s">
        <v>358</v>
      </c>
      <c s="36" t="s">
        <v>355</v>
      </c>
      <c s="37">
        <v>4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55</v>
      </c>
      <c>
        <f>(M376*21)/100</f>
      </c>
      <c t="s">
        <v>27</v>
      </c>
    </row>
    <row r="377" spans="1:5" ht="12.75">
      <c r="A377" s="35" t="s">
        <v>56</v>
      </c>
      <c r="E377" s="39" t="s">
        <v>359</v>
      </c>
    </row>
    <row r="378" spans="1:5" ht="12.75">
      <c r="A378" s="35" t="s">
        <v>57</v>
      </c>
      <c r="E378" s="40" t="s">
        <v>360</v>
      </c>
    </row>
    <row r="379" spans="1:5" ht="12.75">
      <c r="A379" t="s">
        <v>58</v>
      </c>
      <c r="E379" s="39" t="s">
        <v>59</v>
      </c>
    </row>
    <row r="380" spans="1:16" ht="25.5">
      <c r="A380" t="s">
        <v>49</v>
      </c>
      <c s="34" t="s">
        <v>26</v>
      </c>
      <c s="34" t="s">
        <v>361</v>
      </c>
      <c s="35" t="s">
        <v>52</v>
      </c>
      <c s="6" t="s">
        <v>362</v>
      </c>
      <c s="36" t="s">
        <v>355</v>
      </c>
      <c s="37">
        <v>2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55</v>
      </c>
      <c>
        <f>(M380*21)/100</f>
      </c>
      <c t="s">
        <v>27</v>
      </c>
    </row>
    <row r="381" spans="1:5" ht="12.75">
      <c r="A381" s="35" t="s">
        <v>56</v>
      </c>
      <c r="E381" s="39" t="s">
        <v>363</v>
      </c>
    </row>
    <row r="382" spans="1:5" ht="12.75">
      <c r="A382" s="35" t="s">
        <v>57</v>
      </c>
      <c r="E382" s="40" t="s">
        <v>52</v>
      </c>
    </row>
    <row r="383" spans="1:5" ht="12.75">
      <c r="A383" t="s">
        <v>58</v>
      </c>
      <c r="E383" s="39" t="s">
        <v>59</v>
      </c>
    </row>
    <row r="384" spans="1:16" ht="25.5">
      <c r="A384" t="s">
        <v>49</v>
      </c>
      <c s="34" t="s">
        <v>364</v>
      </c>
      <c s="34" t="s">
        <v>365</v>
      </c>
      <c s="35" t="s">
        <v>52</v>
      </c>
      <c s="6" t="s">
        <v>366</v>
      </c>
      <c s="36" t="s">
        <v>355</v>
      </c>
      <c s="37">
        <v>0.16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55</v>
      </c>
      <c>
        <f>(M384*21)/100</f>
      </c>
      <c t="s">
        <v>27</v>
      </c>
    </row>
    <row r="385" spans="1:5" ht="12.75">
      <c r="A385" s="35" t="s">
        <v>56</v>
      </c>
      <c r="E385" s="39" t="s">
        <v>367</v>
      </c>
    </row>
    <row r="386" spans="1:5" ht="12.75">
      <c r="A386" s="35" t="s">
        <v>57</v>
      </c>
      <c r="E386" s="40" t="s">
        <v>368</v>
      </c>
    </row>
    <row r="387" spans="1:5" ht="12.75">
      <c r="A387" t="s">
        <v>58</v>
      </c>
      <c r="E387" s="39" t="s">
        <v>59</v>
      </c>
    </row>
    <row r="388" spans="1:16" ht="12.75">
      <c r="A388" t="s">
        <v>49</v>
      </c>
      <c s="34" t="s">
        <v>369</v>
      </c>
      <c s="34" t="s">
        <v>370</v>
      </c>
      <c s="35" t="s">
        <v>52</v>
      </c>
      <c s="6" t="s">
        <v>371</v>
      </c>
      <c s="36" t="s">
        <v>372</v>
      </c>
      <c s="37">
        <v>1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55</v>
      </c>
      <c>
        <f>(M388*21)/100</f>
      </c>
      <c t="s">
        <v>27</v>
      </c>
    </row>
    <row r="389" spans="1:5" ht="12.75">
      <c r="A389" s="35" t="s">
        <v>56</v>
      </c>
      <c r="E389" s="39" t="s">
        <v>52</v>
      </c>
    </row>
    <row r="390" spans="1:5" ht="12.75">
      <c r="A390" s="35" t="s">
        <v>57</v>
      </c>
      <c r="E390" s="40" t="s">
        <v>52</v>
      </c>
    </row>
    <row r="391" spans="1:5" ht="12.75">
      <c r="A391" t="s">
        <v>58</v>
      </c>
      <c r="E391" s="39" t="s">
        <v>59</v>
      </c>
    </row>
    <row r="392" spans="1:13" ht="12.75">
      <c r="A392" t="s">
        <v>46</v>
      </c>
      <c r="C392" s="31" t="s">
        <v>373</v>
      </c>
      <c r="E392" s="33" t="s">
        <v>374</v>
      </c>
      <c r="J392" s="32">
        <f>0</f>
      </c>
      <c s="32">
        <f>0</f>
      </c>
      <c s="32">
        <f>0+L393+L397+L401+L405+L409+L413+L417+L421+L425+L429+L433+L437</f>
      </c>
      <c s="32">
        <f>0+M393+M397+M401+M405+M409+M413+M417+M421+M425+M429+M433+M437</f>
      </c>
    </row>
    <row r="393" spans="1:16" ht="12.75">
      <c r="A393" t="s">
        <v>49</v>
      </c>
      <c s="34" t="s">
        <v>375</v>
      </c>
      <c s="34" t="s">
        <v>376</v>
      </c>
      <c s="35" t="s">
        <v>52</v>
      </c>
      <c s="6" t="s">
        <v>377</v>
      </c>
      <c s="36" t="s">
        <v>378</v>
      </c>
      <c s="37">
        <v>94.85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55</v>
      </c>
      <c>
        <f>(M393*21)/100</f>
      </c>
      <c t="s">
        <v>27</v>
      </c>
    </row>
    <row r="394" spans="1:5" ht="12.75">
      <c r="A394" s="35" t="s">
        <v>56</v>
      </c>
      <c r="E394" s="39" t="s">
        <v>52</v>
      </c>
    </row>
    <row r="395" spans="1:5" ht="12.75">
      <c r="A395" s="35" t="s">
        <v>57</v>
      </c>
      <c r="E395" s="40" t="s">
        <v>379</v>
      </c>
    </row>
    <row r="396" spans="1:5" ht="12.75">
      <c r="A396" t="s">
        <v>58</v>
      </c>
      <c r="E396" s="39" t="s">
        <v>59</v>
      </c>
    </row>
    <row r="397" spans="1:16" ht="12.75">
      <c r="A397" t="s">
        <v>49</v>
      </c>
      <c s="34" t="s">
        <v>380</v>
      </c>
      <c s="34" t="s">
        <v>381</v>
      </c>
      <c s="35" t="s">
        <v>52</v>
      </c>
      <c s="6" t="s">
        <v>382</v>
      </c>
      <c s="36" t="s">
        <v>383</v>
      </c>
      <c s="37">
        <v>123.03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55</v>
      </c>
      <c>
        <f>(M397*21)/100</f>
      </c>
      <c t="s">
        <v>27</v>
      </c>
    </row>
    <row r="398" spans="1:5" ht="12.75">
      <c r="A398" s="35" t="s">
        <v>56</v>
      </c>
      <c r="E398" s="39" t="s">
        <v>52</v>
      </c>
    </row>
    <row r="399" spans="1:5" ht="12.75">
      <c r="A399" s="35" t="s">
        <v>57</v>
      </c>
      <c r="E399" s="40" t="s">
        <v>379</v>
      </c>
    </row>
    <row r="400" spans="1:5" ht="12.75">
      <c r="A400" t="s">
        <v>58</v>
      </c>
      <c r="E400" s="39" t="s">
        <v>59</v>
      </c>
    </row>
    <row r="401" spans="1:16" ht="12.75">
      <c r="A401" t="s">
        <v>49</v>
      </c>
      <c s="34" t="s">
        <v>384</v>
      </c>
      <c s="34" t="s">
        <v>385</v>
      </c>
      <c s="35" t="s">
        <v>52</v>
      </c>
      <c s="6" t="s">
        <v>386</v>
      </c>
      <c s="36" t="s">
        <v>383</v>
      </c>
      <c s="37">
        <v>123.03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55</v>
      </c>
      <c>
        <f>(M401*21)/100</f>
      </c>
      <c t="s">
        <v>27</v>
      </c>
    </row>
    <row r="402" spans="1:5" ht="12.75">
      <c r="A402" s="35" t="s">
        <v>56</v>
      </c>
      <c r="E402" s="39" t="s">
        <v>52</v>
      </c>
    </row>
    <row r="403" spans="1:5" ht="12.75">
      <c r="A403" s="35" t="s">
        <v>57</v>
      </c>
      <c r="E403" s="40" t="s">
        <v>379</v>
      </c>
    </row>
    <row r="404" spans="1:5" ht="12.75">
      <c r="A404" t="s">
        <v>58</v>
      </c>
      <c r="E404" s="39" t="s">
        <v>59</v>
      </c>
    </row>
    <row r="405" spans="1:16" ht="12.75">
      <c r="A405" t="s">
        <v>49</v>
      </c>
      <c s="34" t="s">
        <v>387</v>
      </c>
      <c s="34" t="s">
        <v>388</v>
      </c>
      <c s="35" t="s">
        <v>52</v>
      </c>
      <c s="6" t="s">
        <v>389</v>
      </c>
      <c s="36" t="s">
        <v>378</v>
      </c>
      <c s="37">
        <v>94.85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55</v>
      </c>
      <c>
        <f>(M405*21)/100</f>
      </c>
      <c t="s">
        <v>27</v>
      </c>
    </row>
    <row r="406" spans="1:5" ht="12.75">
      <c r="A406" s="35" t="s">
        <v>56</v>
      </c>
      <c r="E406" s="39" t="s">
        <v>52</v>
      </c>
    </row>
    <row r="407" spans="1:5" ht="12.75">
      <c r="A407" s="35" t="s">
        <v>57</v>
      </c>
      <c r="E407" s="40" t="s">
        <v>379</v>
      </c>
    </row>
    <row r="408" spans="1:5" ht="12.75">
      <c r="A408" t="s">
        <v>58</v>
      </c>
      <c r="E408" s="39" t="s">
        <v>59</v>
      </c>
    </row>
    <row r="409" spans="1:16" ht="12.75">
      <c r="A409" t="s">
        <v>49</v>
      </c>
      <c s="34" t="s">
        <v>390</v>
      </c>
      <c s="34" t="s">
        <v>391</v>
      </c>
      <c s="35" t="s">
        <v>52</v>
      </c>
      <c s="6" t="s">
        <v>392</v>
      </c>
      <c s="36" t="s">
        <v>119</v>
      </c>
      <c s="37">
        <v>26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55</v>
      </c>
      <c>
        <f>(M409*21)/100</f>
      </c>
      <c t="s">
        <v>27</v>
      </c>
    </row>
    <row r="410" spans="1:5" ht="12.75">
      <c r="A410" s="35" t="s">
        <v>56</v>
      </c>
      <c r="E410" s="39" t="s">
        <v>52</v>
      </c>
    </row>
    <row r="411" spans="1:5" ht="12.75">
      <c r="A411" s="35" t="s">
        <v>57</v>
      </c>
      <c r="E411" s="40" t="s">
        <v>393</v>
      </c>
    </row>
    <row r="412" spans="1:5" ht="12.75">
      <c r="A412" t="s">
        <v>58</v>
      </c>
      <c r="E412" s="39" t="s">
        <v>59</v>
      </c>
    </row>
    <row r="413" spans="1:16" ht="12.75">
      <c r="A413" t="s">
        <v>49</v>
      </c>
      <c s="34" t="s">
        <v>394</v>
      </c>
      <c s="34" t="s">
        <v>395</v>
      </c>
      <c s="35" t="s">
        <v>52</v>
      </c>
      <c s="6" t="s">
        <v>396</v>
      </c>
      <c s="36" t="s">
        <v>119</v>
      </c>
      <c s="37">
        <v>271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55</v>
      </c>
      <c>
        <f>(M413*21)/100</f>
      </c>
      <c t="s">
        <v>27</v>
      </c>
    </row>
    <row r="414" spans="1:5" ht="12.75">
      <c r="A414" s="35" t="s">
        <v>56</v>
      </c>
      <c r="E414" s="39" t="s">
        <v>52</v>
      </c>
    </row>
    <row r="415" spans="1:5" ht="12.75">
      <c r="A415" s="35" t="s">
        <v>57</v>
      </c>
      <c r="E415" s="40" t="s">
        <v>379</v>
      </c>
    </row>
    <row r="416" spans="1:5" ht="12.75">
      <c r="A416" t="s">
        <v>58</v>
      </c>
      <c r="E416" s="39" t="s">
        <v>59</v>
      </c>
    </row>
    <row r="417" spans="1:16" ht="25.5">
      <c r="A417" t="s">
        <v>49</v>
      </c>
      <c s="34" t="s">
        <v>397</v>
      </c>
      <c s="34" t="s">
        <v>398</v>
      </c>
      <c s="35" t="s">
        <v>52</v>
      </c>
      <c s="6" t="s">
        <v>399</v>
      </c>
      <c s="36" t="s">
        <v>119</v>
      </c>
      <c s="37">
        <v>271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55</v>
      </c>
      <c>
        <f>(M417*21)/100</f>
      </c>
      <c t="s">
        <v>27</v>
      </c>
    </row>
    <row r="418" spans="1:5" ht="12.75">
      <c r="A418" s="35" t="s">
        <v>56</v>
      </c>
      <c r="E418" s="39" t="s">
        <v>52</v>
      </c>
    </row>
    <row r="419" spans="1:5" ht="12.75">
      <c r="A419" s="35" t="s">
        <v>57</v>
      </c>
      <c r="E419" s="40" t="s">
        <v>379</v>
      </c>
    </row>
    <row r="420" spans="1:5" ht="12.75">
      <c r="A420" t="s">
        <v>58</v>
      </c>
      <c r="E420" s="39" t="s">
        <v>59</v>
      </c>
    </row>
    <row r="421" spans="1:16" ht="12.75">
      <c r="A421" t="s">
        <v>49</v>
      </c>
      <c s="34" t="s">
        <v>400</v>
      </c>
      <c s="34" t="s">
        <v>401</v>
      </c>
      <c s="35" t="s">
        <v>52</v>
      </c>
      <c s="6" t="s">
        <v>402</v>
      </c>
      <c s="36" t="s">
        <v>119</v>
      </c>
      <c s="37">
        <v>31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55</v>
      </c>
      <c>
        <f>(M421*21)/100</f>
      </c>
      <c t="s">
        <v>27</v>
      </c>
    </row>
    <row r="422" spans="1:5" ht="12.75">
      <c r="A422" s="35" t="s">
        <v>56</v>
      </c>
      <c r="E422" s="39" t="s">
        <v>52</v>
      </c>
    </row>
    <row r="423" spans="1:5" ht="12.75">
      <c r="A423" s="35" t="s">
        <v>57</v>
      </c>
      <c r="E423" s="40" t="s">
        <v>403</v>
      </c>
    </row>
    <row r="424" spans="1:5" ht="12.75">
      <c r="A424" t="s">
        <v>58</v>
      </c>
      <c r="E424" s="39" t="s">
        <v>59</v>
      </c>
    </row>
    <row r="425" spans="1:16" ht="12.75">
      <c r="A425" t="s">
        <v>49</v>
      </c>
      <c s="34" t="s">
        <v>404</v>
      </c>
      <c s="34" t="s">
        <v>405</v>
      </c>
      <c s="35" t="s">
        <v>52</v>
      </c>
      <c s="6" t="s">
        <v>406</v>
      </c>
      <c s="36" t="s">
        <v>119</v>
      </c>
      <c s="37">
        <v>31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55</v>
      </c>
      <c>
        <f>(M425*21)/100</f>
      </c>
      <c t="s">
        <v>27</v>
      </c>
    </row>
    <row r="426" spans="1:5" ht="12.75">
      <c r="A426" s="35" t="s">
        <v>56</v>
      </c>
      <c r="E426" s="39" t="s">
        <v>52</v>
      </c>
    </row>
    <row r="427" spans="1:5" ht="12.75">
      <c r="A427" s="35" t="s">
        <v>57</v>
      </c>
      <c r="E427" s="40" t="s">
        <v>403</v>
      </c>
    </row>
    <row r="428" spans="1:5" ht="12.75">
      <c r="A428" t="s">
        <v>58</v>
      </c>
      <c r="E428" s="39" t="s">
        <v>59</v>
      </c>
    </row>
    <row r="429" spans="1:16" ht="12.75">
      <c r="A429" t="s">
        <v>49</v>
      </c>
      <c s="34" t="s">
        <v>407</v>
      </c>
      <c s="34" t="s">
        <v>408</v>
      </c>
      <c s="35" t="s">
        <v>52</v>
      </c>
      <c s="6" t="s">
        <v>409</v>
      </c>
      <c s="36" t="s">
        <v>119</v>
      </c>
      <c s="37">
        <v>271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55</v>
      </c>
      <c>
        <f>(M429*21)/100</f>
      </c>
      <c t="s">
        <v>27</v>
      </c>
    </row>
    <row r="430" spans="1:5" ht="12.75">
      <c r="A430" s="35" t="s">
        <v>56</v>
      </c>
      <c r="E430" s="39" t="s">
        <v>52</v>
      </c>
    </row>
    <row r="431" spans="1:5" ht="12.75">
      <c r="A431" s="35" t="s">
        <v>57</v>
      </c>
      <c r="E431" s="40" t="s">
        <v>379</v>
      </c>
    </row>
    <row r="432" spans="1:5" ht="12.75">
      <c r="A432" t="s">
        <v>58</v>
      </c>
      <c r="E432" s="39" t="s">
        <v>59</v>
      </c>
    </row>
    <row r="433" spans="1:16" ht="12.75">
      <c r="A433" t="s">
        <v>49</v>
      </c>
      <c s="34" t="s">
        <v>410</v>
      </c>
      <c s="34" t="s">
        <v>411</v>
      </c>
      <c s="35" t="s">
        <v>52</v>
      </c>
      <c s="6" t="s">
        <v>412</v>
      </c>
      <c s="36" t="s">
        <v>54</v>
      </c>
      <c s="37">
        <v>6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55</v>
      </c>
      <c>
        <f>(M433*21)/100</f>
      </c>
      <c t="s">
        <v>27</v>
      </c>
    </row>
    <row r="434" spans="1:5" ht="12.75">
      <c r="A434" s="35" t="s">
        <v>56</v>
      </c>
      <c r="E434" s="39" t="s">
        <v>52</v>
      </c>
    </row>
    <row r="435" spans="1:5" ht="12.75">
      <c r="A435" s="35" t="s">
        <v>57</v>
      </c>
      <c r="E435" s="40" t="s">
        <v>52</v>
      </c>
    </row>
    <row r="436" spans="1:5" ht="12.75">
      <c r="A436" t="s">
        <v>58</v>
      </c>
      <c r="E436" s="39" t="s">
        <v>59</v>
      </c>
    </row>
    <row r="437" spans="1:16" ht="25.5">
      <c r="A437" t="s">
        <v>49</v>
      </c>
      <c s="34" t="s">
        <v>413</v>
      </c>
      <c s="34" t="s">
        <v>414</v>
      </c>
      <c s="35" t="s">
        <v>52</v>
      </c>
      <c s="6" t="s">
        <v>415</v>
      </c>
      <c s="36" t="s">
        <v>54</v>
      </c>
      <c s="37">
        <v>6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55</v>
      </c>
      <c>
        <f>(M437*21)/100</f>
      </c>
      <c t="s">
        <v>27</v>
      </c>
    </row>
    <row r="438" spans="1:5" ht="12.75">
      <c r="A438" s="35" t="s">
        <v>56</v>
      </c>
      <c r="E438" s="39" t="s">
        <v>52</v>
      </c>
    </row>
    <row r="439" spans="1:5" ht="12.75">
      <c r="A439" s="35" t="s">
        <v>57</v>
      </c>
      <c r="E439" s="40" t="s">
        <v>416</v>
      </c>
    </row>
    <row r="440" spans="1:5" ht="12.75">
      <c r="A440" t="s">
        <v>58</v>
      </c>
      <c r="E440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417</v>
      </c>
      <c r="E4" s="26" t="s">
        <v>418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421</v>
      </c>
      <c r="E8" s="30" t="s">
        <v>420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352</v>
      </c>
      <c r="E9" s="33" t="s">
        <v>422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352</v>
      </c>
      <c s="34" t="s">
        <v>423</v>
      </c>
      <c s="35" t="s">
        <v>52</v>
      </c>
      <c s="6" t="s">
        <v>424</v>
      </c>
      <c s="36" t="s">
        <v>214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425</v>
      </c>
      <c>
        <f>(M10*21)/100</f>
      </c>
      <c t="s">
        <v>27</v>
      </c>
    </row>
    <row r="11" spans="1:5" ht="12.75">
      <c r="A11" s="35" t="s">
        <v>56</v>
      </c>
      <c r="E11" s="39" t="s">
        <v>426</v>
      </c>
    </row>
    <row r="12" spans="1:5" ht="12.75">
      <c r="A12" s="35" t="s">
        <v>57</v>
      </c>
      <c r="E12" s="40" t="s">
        <v>427</v>
      </c>
    </row>
    <row r="13" spans="1:5" ht="89.25">
      <c r="A13" t="s">
        <v>58</v>
      </c>
      <c r="E13" s="39" t="s">
        <v>428</v>
      </c>
    </row>
    <row r="14" spans="1:16" ht="12.75">
      <c r="A14" t="s">
        <v>49</v>
      </c>
      <c s="34" t="s">
        <v>27</v>
      </c>
      <c s="34" t="s">
        <v>429</v>
      </c>
      <c s="35" t="s">
        <v>52</v>
      </c>
      <c s="6" t="s">
        <v>430</v>
      </c>
      <c s="36" t="s">
        <v>214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425</v>
      </c>
      <c>
        <f>(M14*21)/100</f>
      </c>
      <c t="s">
        <v>27</v>
      </c>
    </row>
    <row r="15" spans="1:5" ht="12.75">
      <c r="A15" s="35" t="s">
        <v>56</v>
      </c>
      <c r="E15" s="39" t="s">
        <v>431</v>
      </c>
    </row>
    <row r="16" spans="1:5" ht="12.75">
      <c r="A16" s="35" t="s">
        <v>57</v>
      </c>
      <c r="E16" s="40" t="s">
        <v>427</v>
      </c>
    </row>
    <row r="17" spans="1:5" ht="102">
      <c r="A17" t="s">
        <v>58</v>
      </c>
      <c r="E17" s="39" t="s">
        <v>432</v>
      </c>
    </row>
    <row r="18" spans="1:16" ht="12.75">
      <c r="A18" t="s">
        <v>49</v>
      </c>
      <c s="34" t="s">
        <v>26</v>
      </c>
      <c s="34" t="s">
        <v>433</v>
      </c>
      <c s="35" t="s">
        <v>52</v>
      </c>
      <c s="6" t="s">
        <v>434</v>
      </c>
      <c s="36" t="s">
        <v>214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425</v>
      </c>
      <c>
        <f>(M18*21)/100</f>
      </c>
      <c t="s">
        <v>27</v>
      </c>
    </row>
    <row r="19" spans="1:5" ht="12.75">
      <c r="A19" s="35" t="s">
        <v>56</v>
      </c>
      <c r="E19" s="39" t="s">
        <v>435</v>
      </c>
    </row>
    <row r="20" spans="1:5" ht="12.75">
      <c r="A20" s="35" t="s">
        <v>57</v>
      </c>
      <c r="E20" s="40" t="s">
        <v>427</v>
      </c>
    </row>
    <row r="21" spans="1:5" ht="38.25">
      <c r="A21" t="s">
        <v>58</v>
      </c>
      <c r="E21" s="39" t="s">
        <v>436</v>
      </c>
    </row>
    <row r="22" spans="1:13" ht="12.75">
      <c r="A22" t="s">
        <v>46</v>
      </c>
      <c r="C22" s="31" t="s">
        <v>27</v>
      </c>
      <c r="E22" s="33" t="s">
        <v>210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364</v>
      </c>
      <c s="34" t="s">
        <v>437</v>
      </c>
      <c s="35" t="s">
        <v>52</v>
      </c>
      <c s="6" t="s">
        <v>438</v>
      </c>
      <c s="36" t="s">
        <v>214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425</v>
      </c>
      <c>
        <f>(M23*21)/100</f>
      </c>
      <c t="s">
        <v>27</v>
      </c>
    </row>
    <row r="24" spans="1:5" ht="12.75">
      <c r="A24" s="35" t="s">
        <v>56</v>
      </c>
      <c r="E24" s="39" t="s">
        <v>439</v>
      </c>
    </row>
    <row r="25" spans="1:5" ht="12.75">
      <c r="A25" s="35" t="s">
        <v>57</v>
      </c>
      <c r="E25" s="40" t="s">
        <v>427</v>
      </c>
    </row>
    <row r="26" spans="1:5" ht="89.25">
      <c r="A26" t="s">
        <v>58</v>
      </c>
      <c r="E26" s="39" t="s">
        <v>440</v>
      </c>
    </row>
    <row r="27" spans="1:16" ht="12.75">
      <c r="A27" t="s">
        <v>49</v>
      </c>
      <c s="34" t="s">
        <v>369</v>
      </c>
      <c s="34" t="s">
        <v>441</v>
      </c>
      <c s="35" t="s">
        <v>52</v>
      </c>
      <c s="6" t="s">
        <v>442</v>
      </c>
      <c s="36" t="s">
        <v>214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425</v>
      </c>
      <c>
        <f>(M27*21)/100</f>
      </c>
      <c t="s">
        <v>27</v>
      </c>
    </row>
    <row r="28" spans="1:5" ht="12.75">
      <c r="A28" s="35" t="s">
        <v>56</v>
      </c>
      <c r="E28" s="39" t="s">
        <v>443</v>
      </c>
    </row>
    <row r="29" spans="1:5" ht="12.75">
      <c r="A29" s="35" t="s">
        <v>57</v>
      </c>
      <c r="E29" s="40" t="s">
        <v>427</v>
      </c>
    </row>
    <row r="30" spans="1:5" ht="76.5">
      <c r="A30" t="s">
        <v>58</v>
      </c>
      <c r="E30" s="39" t="s">
        <v>444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445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445</v>
      </c>
      <c r="E4" s="26" t="s">
        <v>446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COUNTIFS(L8:L232,"=0",A8:A232,"P")+COUNTIFS(L8:L232,"",A8:A232,"P")+SUM(Q8:Q232)</f>
      </c>
    </row>
    <row r="8" spans="1:13" ht="12.75">
      <c r="A8" t="s">
        <v>44</v>
      </c>
      <c r="C8" s="28" t="s">
        <v>449</v>
      </c>
      <c r="E8" s="30" t="s">
        <v>448</v>
      </c>
      <c r="J8" s="29">
        <f>0+J9+J26+J87+J92+J101+J146+J151</f>
      </c>
      <c s="29">
        <f>0+K9+K26+K87+K92+K101+K146+K151</f>
      </c>
      <c s="29">
        <f>0+L9+L26+L87+L92+L101+L146+L151</f>
      </c>
      <c s="29">
        <f>0+M9+M26+M87+M92+M101+M146+M151</f>
      </c>
    </row>
    <row r="9" spans="1:13" ht="12.75">
      <c r="A9" t="s">
        <v>46</v>
      </c>
      <c r="C9" s="31" t="s">
        <v>450</v>
      </c>
      <c r="E9" s="33" t="s">
        <v>451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352</v>
      </c>
      <c s="34" t="s">
        <v>452</v>
      </c>
      <c s="35" t="s">
        <v>352</v>
      </c>
      <c s="6" t="s">
        <v>453</v>
      </c>
      <c s="36" t="s">
        <v>355</v>
      </c>
      <c s="37">
        <v>54.586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454</v>
      </c>
    </row>
    <row r="13" spans="1:5" ht="12.75">
      <c r="A13" t="s">
        <v>58</v>
      </c>
      <c r="E13" s="39" t="s">
        <v>455</v>
      </c>
    </row>
    <row r="14" spans="1:16" ht="25.5">
      <c r="A14" t="s">
        <v>49</v>
      </c>
      <c s="34" t="s">
        <v>27</v>
      </c>
      <c s="34" t="s">
        <v>456</v>
      </c>
      <c s="35" t="s">
        <v>352</v>
      </c>
      <c s="6" t="s">
        <v>457</v>
      </c>
      <c s="36" t="s">
        <v>355</v>
      </c>
      <c s="37">
        <v>16.2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458</v>
      </c>
    </row>
    <row r="17" spans="1:5" ht="12.75">
      <c r="A17" t="s">
        <v>58</v>
      </c>
      <c r="E17" s="39" t="s">
        <v>455</v>
      </c>
    </row>
    <row r="18" spans="1:16" ht="25.5">
      <c r="A18" t="s">
        <v>49</v>
      </c>
      <c s="34" t="s">
        <v>26</v>
      </c>
      <c s="34" t="s">
        <v>357</v>
      </c>
      <c s="35" t="s">
        <v>352</v>
      </c>
      <c s="6" t="s">
        <v>358</v>
      </c>
      <c s="36" t="s">
        <v>355</v>
      </c>
      <c s="37">
        <v>12.934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455</v>
      </c>
    </row>
    <row r="22" spans="1:16" ht="25.5">
      <c r="A22" t="s">
        <v>49</v>
      </c>
      <c s="34" t="s">
        <v>364</v>
      </c>
      <c s="34" t="s">
        <v>459</v>
      </c>
      <c s="35" t="s">
        <v>352</v>
      </c>
      <c s="6" t="s">
        <v>460</v>
      </c>
      <c s="36" t="s">
        <v>355</v>
      </c>
      <c s="37">
        <v>48.6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461</v>
      </c>
    </row>
    <row r="24" spans="1:5" ht="12.75">
      <c r="A24" s="35" t="s">
        <v>57</v>
      </c>
      <c r="E24" s="40" t="s">
        <v>462</v>
      </c>
    </row>
    <row r="25" spans="1:5" ht="12.75">
      <c r="A25" t="s">
        <v>58</v>
      </c>
      <c r="E25" s="39" t="s">
        <v>455</v>
      </c>
    </row>
    <row r="26" spans="1:13" ht="12.75">
      <c r="A26" t="s">
        <v>46</v>
      </c>
      <c r="C26" s="31" t="s">
        <v>352</v>
      </c>
      <c r="E26" s="33" t="s">
        <v>374</v>
      </c>
      <c r="J26" s="32">
        <f>0</f>
      </c>
      <c s="32">
        <f>0</f>
      </c>
      <c s="32">
        <f>0+L27+L31+L35+L39+L43+L47+L51+L55+L59+L63+L67+L71+L75+L79+L83</f>
      </c>
      <c s="32">
        <f>0+M27+M31+M35+M39+M43+M47+M51+M55+M59+M63+M67+M71+M75+M79+M83</f>
      </c>
    </row>
    <row r="27" spans="1:16" ht="25.5">
      <c r="A27" t="s">
        <v>49</v>
      </c>
      <c s="34" t="s">
        <v>369</v>
      </c>
      <c s="34" t="s">
        <v>463</v>
      </c>
      <c s="35" t="s">
        <v>352</v>
      </c>
      <c s="6" t="s">
        <v>464</v>
      </c>
      <c s="36" t="s">
        <v>383</v>
      </c>
      <c s="37">
        <v>8.1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465</v>
      </c>
    </row>
    <row r="29" spans="1:5" ht="12.75">
      <c r="A29" s="35" t="s">
        <v>57</v>
      </c>
      <c r="E29" s="40" t="s">
        <v>466</v>
      </c>
    </row>
    <row r="30" spans="1:5" ht="12.75">
      <c r="A30" t="s">
        <v>58</v>
      </c>
      <c r="E30" s="39" t="s">
        <v>455</v>
      </c>
    </row>
    <row r="31" spans="1:16" ht="12.75">
      <c r="A31" t="s">
        <v>49</v>
      </c>
      <c s="34" t="s">
        <v>375</v>
      </c>
      <c s="34" t="s">
        <v>467</v>
      </c>
      <c s="35" t="s">
        <v>352</v>
      </c>
      <c s="6" t="s">
        <v>468</v>
      </c>
      <c s="36" t="s">
        <v>383</v>
      </c>
      <c s="37">
        <v>1.014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469</v>
      </c>
    </row>
    <row r="33" spans="1:5" ht="12.75">
      <c r="A33" s="35" t="s">
        <v>57</v>
      </c>
      <c r="E33" s="40" t="s">
        <v>470</v>
      </c>
    </row>
    <row r="34" spans="1:5" ht="12.75">
      <c r="A34" t="s">
        <v>58</v>
      </c>
      <c r="E34" s="39" t="s">
        <v>455</v>
      </c>
    </row>
    <row r="35" spans="1:16" ht="25.5">
      <c r="A35" t="s">
        <v>49</v>
      </c>
      <c s="34" t="s">
        <v>380</v>
      </c>
      <c s="34" t="s">
        <v>471</v>
      </c>
      <c s="35" t="s">
        <v>352</v>
      </c>
      <c s="6" t="s">
        <v>472</v>
      </c>
      <c s="36" t="s">
        <v>383</v>
      </c>
      <c s="37">
        <v>24.3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473</v>
      </c>
    </row>
    <row r="37" spans="1:5" ht="12.75">
      <c r="A37" s="35" t="s">
        <v>57</v>
      </c>
      <c r="E37" s="40" t="s">
        <v>474</v>
      </c>
    </row>
    <row r="38" spans="1:5" ht="12.75">
      <c r="A38" t="s">
        <v>58</v>
      </c>
      <c r="E38" s="39" t="s">
        <v>455</v>
      </c>
    </row>
    <row r="39" spans="1:16" ht="25.5">
      <c r="A39" t="s">
        <v>49</v>
      </c>
      <c s="34" t="s">
        <v>384</v>
      </c>
      <c s="34" t="s">
        <v>475</v>
      </c>
      <c s="35" t="s">
        <v>352</v>
      </c>
      <c s="6" t="s">
        <v>476</v>
      </c>
      <c s="36" t="s">
        <v>119</v>
      </c>
      <c s="37">
        <v>15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469</v>
      </c>
    </row>
    <row r="41" spans="1:5" ht="12.75">
      <c r="A41" s="35" t="s">
        <v>57</v>
      </c>
      <c r="E41" s="40" t="s">
        <v>477</v>
      </c>
    </row>
    <row r="42" spans="1:5" ht="12.75">
      <c r="A42" t="s">
        <v>58</v>
      </c>
      <c r="E42" s="39" t="s">
        <v>455</v>
      </c>
    </row>
    <row r="43" spans="1:16" ht="25.5">
      <c r="A43" t="s">
        <v>49</v>
      </c>
      <c s="34" t="s">
        <v>387</v>
      </c>
      <c s="34" t="s">
        <v>478</v>
      </c>
      <c s="35" t="s">
        <v>352</v>
      </c>
      <c s="6" t="s">
        <v>479</v>
      </c>
      <c s="36" t="s">
        <v>480</v>
      </c>
      <c s="37">
        <v>25.5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469</v>
      </c>
    </row>
    <row r="45" spans="1:5" ht="12.75">
      <c r="A45" s="35" t="s">
        <v>57</v>
      </c>
      <c r="E45" s="40" t="s">
        <v>481</v>
      </c>
    </row>
    <row r="46" spans="1:5" ht="12.75">
      <c r="A46" t="s">
        <v>58</v>
      </c>
      <c r="E46" s="39" t="s">
        <v>455</v>
      </c>
    </row>
    <row r="47" spans="1:16" ht="12.75">
      <c r="A47" t="s">
        <v>49</v>
      </c>
      <c s="34" t="s">
        <v>390</v>
      </c>
      <c s="34" t="s">
        <v>482</v>
      </c>
      <c s="35" t="s">
        <v>352</v>
      </c>
      <c s="6" t="s">
        <v>483</v>
      </c>
      <c s="36" t="s">
        <v>383</v>
      </c>
      <c s="37">
        <v>30.915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484</v>
      </c>
    </row>
    <row r="49" spans="1:5" ht="12.75">
      <c r="A49" s="35" t="s">
        <v>57</v>
      </c>
      <c r="E49" s="40" t="s">
        <v>485</v>
      </c>
    </row>
    <row r="50" spans="1:5" ht="12.75">
      <c r="A50" t="s">
        <v>58</v>
      </c>
      <c r="E50" s="39" t="s">
        <v>455</v>
      </c>
    </row>
    <row r="51" spans="1:16" ht="12.75">
      <c r="A51" t="s">
        <v>49</v>
      </c>
      <c s="34" t="s">
        <v>394</v>
      </c>
      <c s="34" t="s">
        <v>486</v>
      </c>
      <c s="35" t="s">
        <v>352</v>
      </c>
      <c s="6" t="s">
        <v>487</v>
      </c>
      <c s="36" t="s">
        <v>383</v>
      </c>
      <c s="37">
        <v>24.893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488</v>
      </c>
    </row>
    <row r="53" spans="1:5" ht="25.5">
      <c r="A53" s="35" t="s">
        <v>57</v>
      </c>
      <c r="E53" s="40" t="s">
        <v>489</v>
      </c>
    </row>
    <row r="54" spans="1:5" ht="12.75">
      <c r="A54" t="s">
        <v>58</v>
      </c>
      <c r="E54" s="39" t="s">
        <v>455</v>
      </c>
    </row>
    <row r="55" spans="1:16" ht="12.75">
      <c r="A55" t="s">
        <v>49</v>
      </c>
      <c s="34" t="s">
        <v>397</v>
      </c>
      <c s="34" t="s">
        <v>490</v>
      </c>
      <c s="35" t="s">
        <v>352</v>
      </c>
      <c s="6" t="s">
        <v>491</v>
      </c>
      <c s="36" t="s">
        <v>383</v>
      </c>
      <c s="37">
        <v>2.4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492</v>
      </c>
    </row>
    <row r="57" spans="1:5" ht="12.75">
      <c r="A57" s="35" t="s">
        <v>57</v>
      </c>
      <c r="E57" s="40" t="s">
        <v>493</v>
      </c>
    </row>
    <row r="58" spans="1:5" ht="12.75">
      <c r="A58" t="s">
        <v>58</v>
      </c>
      <c r="E58" s="39" t="s">
        <v>455</v>
      </c>
    </row>
    <row r="59" spans="1:16" ht="12.75">
      <c r="A59" t="s">
        <v>49</v>
      </c>
      <c s="34" t="s">
        <v>400</v>
      </c>
      <c s="34" t="s">
        <v>385</v>
      </c>
      <c s="35" t="s">
        <v>352</v>
      </c>
      <c s="6" t="s">
        <v>386</v>
      </c>
      <c s="36" t="s">
        <v>383</v>
      </c>
      <c s="37">
        <v>1.44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494</v>
      </c>
    </row>
    <row r="61" spans="1:5" ht="12.75">
      <c r="A61" s="35" t="s">
        <v>57</v>
      </c>
      <c r="E61" s="40" t="s">
        <v>495</v>
      </c>
    </row>
    <row r="62" spans="1:5" ht="12.75">
      <c r="A62" t="s">
        <v>58</v>
      </c>
      <c r="E62" s="39" t="s">
        <v>455</v>
      </c>
    </row>
    <row r="63" spans="1:16" ht="12.75">
      <c r="A63" t="s">
        <v>49</v>
      </c>
      <c s="34" t="s">
        <v>404</v>
      </c>
      <c s="34" t="s">
        <v>496</v>
      </c>
      <c s="35" t="s">
        <v>352</v>
      </c>
      <c s="6" t="s">
        <v>497</v>
      </c>
      <c s="36" t="s">
        <v>383</v>
      </c>
      <c s="37">
        <v>0.96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498</v>
      </c>
    </row>
    <row r="65" spans="1:5" ht="12.75">
      <c r="A65" s="35" t="s">
        <v>57</v>
      </c>
      <c r="E65" s="40" t="s">
        <v>499</v>
      </c>
    </row>
    <row r="66" spans="1:5" ht="12.75">
      <c r="A66" t="s">
        <v>58</v>
      </c>
      <c r="E66" s="39" t="s">
        <v>455</v>
      </c>
    </row>
    <row r="67" spans="1:16" ht="12.75">
      <c r="A67" t="s">
        <v>49</v>
      </c>
      <c s="34" t="s">
        <v>407</v>
      </c>
      <c s="34" t="s">
        <v>500</v>
      </c>
      <c s="35" t="s">
        <v>352</v>
      </c>
      <c s="6" t="s">
        <v>501</v>
      </c>
      <c s="36" t="s">
        <v>378</v>
      </c>
      <c s="37">
        <v>161.531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502</v>
      </c>
    </row>
    <row r="69" spans="1:5" ht="12.75">
      <c r="A69" s="35" t="s">
        <v>57</v>
      </c>
      <c r="E69" s="40" t="s">
        <v>503</v>
      </c>
    </row>
    <row r="70" spans="1:5" ht="12.75">
      <c r="A70" t="s">
        <v>58</v>
      </c>
      <c r="E70" s="39" t="s">
        <v>455</v>
      </c>
    </row>
    <row r="71" spans="1:16" ht="12.75">
      <c r="A71" t="s">
        <v>49</v>
      </c>
      <c s="34" t="s">
        <v>410</v>
      </c>
      <c s="34" t="s">
        <v>504</v>
      </c>
      <c s="35" t="s">
        <v>352</v>
      </c>
      <c s="6" t="s">
        <v>505</v>
      </c>
      <c s="36" t="s">
        <v>378</v>
      </c>
      <c s="37">
        <v>206.4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506</v>
      </c>
    </row>
    <row r="73" spans="1:5" ht="12.75">
      <c r="A73" s="35" t="s">
        <v>57</v>
      </c>
      <c r="E73" s="40" t="s">
        <v>507</v>
      </c>
    </row>
    <row r="74" spans="1:5" ht="12.75">
      <c r="A74" t="s">
        <v>58</v>
      </c>
      <c r="E74" s="39" t="s">
        <v>455</v>
      </c>
    </row>
    <row r="75" spans="1:16" ht="12.75">
      <c r="A75" t="s">
        <v>49</v>
      </c>
      <c s="34" t="s">
        <v>413</v>
      </c>
      <c s="34" t="s">
        <v>508</v>
      </c>
      <c s="35" t="s">
        <v>352</v>
      </c>
      <c s="6" t="s">
        <v>509</v>
      </c>
      <c s="36" t="s">
        <v>378</v>
      </c>
      <c s="37">
        <v>206.4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506</v>
      </c>
    </row>
    <row r="77" spans="1:5" ht="12.75">
      <c r="A77" s="35" t="s">
        <v>57</v>
      </c>
      <c r="E77" s="40" t="s">
        <v>510</v>
      </c>
    </row>
    <row r="78" spans="1:5" ht="12.75">
      <c r="A78" t="s">
        <v>58</v>
      </c>
      <c r="E78" s="39" t="s">
        <v>455</v>
      </c>
    </row>
    <row r="79" spans="1:16" ht="12.75">
      <c r="A79" t="s">
        <v>49</v>
      </c>
      <c s="34" t="s">
        <v>101</v>
      </c>
      <c s="34" t="s">
        <v>511</v>
      </c>
      <c s="35" t="s">
        <v>352</v>
      </c>
      <c s="6" t="s">
        <v>512</v>
      </c>
      <c s="36" t="s">
        <v>378</v>
      </c>
      <c s="37">
        <v>206.4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506</v>
      </c>
    </row>
    <row r="81" spans="1:5" ht="12.75">
      <c r="A81" s="35" t="s">
        <v>57</v>
      </c>
      <c r="E81" s="40" t="s">
        <v>510</v>
      </c>
    </row>
    <row r="82" spans="1:5" ht="12.75">
      <c r="A82" t="s">
        <v>58</v>
      </c>
      <c r="E82" s="39" t="s">
        <v>455</v>
      </c>
    </row>
    <row r="83" spans="1:16" ht="12.75">
      <c r="A83" t="s">
        <v>49</v>
      </c>
      <c s="34" t="s">
        <v>106</v>
      </c>
      <c s="34" t="s">
        <v>513</v>
      </c>
      <c s="35" t="s">
        <v>352</v>
      </c>
      <c s="6" t="s">
        <v>514</v>
      </c>
      <c s="36" t="s">
        <v>383</v>
      </c>
      <c s="37">
        <v>20.64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506</v>
      </c>
    </row>
    <row r="85" spans="1:5" ht="12.75">
      <c r="A85" s="35" t="s">
        <v>57</v>
      </c>
      <c r="E85" s="40" t="s">
        <v>515</v>
      </c>
    </row>
    <row r="86" spans="1:5" ht="12.75">
      <c r="A86" t="s">
        <v>58</v>
      </c>
      <c r="E86" s="39" t="s">
        <v>455</v>
      </c>
    </row>
    <row r="87" spans="1:13" ht="12.75">
      <c r="A87" t="s">
        <v>46</v>
      </c>
      <c r="C87" s="31" t="s">
        <v>26</v>
      </c>
      <c r="E87" s="33" t="s">
        <v>516</v>
      </c>
      <c r="J87" s="32">
        <f>0</f>
      </c>
      <c s="32">
        <f>0</f>
      </c>
      <c s="32">
        <f>0+L88</f>
      </c>
      <c s="32">
        <f>0+M88</f>
      </c>
    </row>
    <row r="88" spans="1:16" ht="12.75">
      <c r="A88" t="s">
        <v>49</v>
      </c>
      <c s="34" t="s">
        <v>109</v>
      </c>
      <c s="34" t="s">
        <v>517</v>
      </c>
      <c s="35" t="s">
        <v>352</v>
      </c>
      <c s="6" t="s">
        <v>518</v>
      </c>
      <c s="36" t="s">
        <v>226</v>
      </c>
      <c s="37">
        <v>51.58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519</v>
      </c>
    </row>
    <row r="90" spans="1:5" ht="12.75">
      <c r="A90" s="35" t="s">
        <v>57</v>
      </c>
      <c r="E90" s="40" t="s">
        <v>520</v>
      </c>
    </row>
    <row r="91" spans="1:5" ht="12.75">
      <c r="A91" t="s">
        <v>58</v>
      </c>
      <c r="E91" s="39" t="s">
        <v>455</v>
      </c>
    </row>
    <row r="92" spans="1:13" ht="12.75">
      <c r="A92" t="s">
        <v>46</v>
      </c>
      <c r="C92" s="31" t="s">
        <v>364</v>
      </c>
      <c r="E92" s="33" t="s">
        <v>521</v>
      </c>
      <c r="J92" s="32">
        <f>0</f>
      </c>
      <c s="32">
        <f>0</f>
      </c>
      <c s="32">
        <f>0+L93+L97</f>
      </c>
      <c s="32">
        <f>0+M93+M97</f>
      </c>
    </row>
    <row r="93" spans="1:16" ht="12.75">
      <c r="A93" t="s">
        <v>49</v>
      </c>
      <c s="34" t="s">
        <v>112</v>
      </c>
      <c s="34" t="s">
        <v>522</v>
      </c>
      <c s="35" t="s">
        <v>352</v>
      </c>
      <c s="6" t="s">
        <v>523</v>
      </c>
      <c s="36" t="s">
        <v>383</v>
      </c>
      <c s="37">
        <v>1.68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524</v>
      </c>
    </row>
    <row r="95" spans="1:5" ht="12.75">
      <c r="A95" s="35" t="s">
        <v>57</v>
      </c>
      <c r="E95" s="40" t="s">
        <v>525</v>
      </c>
    </row>
    <row r="96" spans="1:5" ht="12.75">
      <c r="A96" t="s">
        <v>58</v>
      </c>
      <c r="E96" s="39" t="s">
        <v>455</v>
      </c>
    </row>
    <row r="97" spans="1:16" ht="12.75">
      <c r="A97" t="s">
        <v>49</v>
      </c>
      <c s="34" t="s">
        <v>116</v>
      </c>
      <c s="34" t="s">
        <v>526</v>
      </c>
      <c s="35" t="s">
        <v>352</v>
      </c>
      <c s="6" t="s">
        <v>527</v>
      </c>
      <c s="36" t="s">
        <v>383</v>
      </c>
      <c s="37">
        <v>0.896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528</v>
      </c>
    </row>
    <row r="99" spans="1:5" ht="12.75">
      <c r="A99" s="35" t="s">
        <v>57</v>
      </c>
      <c r="E99" s="40" t="s">
        <v>529</v>
      </c>
    </row>
    <row r="100" spans="1:5" ht="12.75">
      <c r="A100" t="s">
        <v>58</v>
      </c>
      <c r="E100" s="39" t="s">
        <v>455</v>
      </c>
    </row>
    <row r="101" spans="1:13" ht="12.75">
      <c r="A101" t="s">
        <v>46</v>
      </c>
      <c r="C101" s="31" t="s">
        <v>369</v>
      </c>
      <c r="E101" s="33" t="s">
        <v>530</v>
      </c>
      <c r="J101" s="32">
        <f>0</f>
      </c>
      <c s="32">
        <f>0</f>
      </c>
      <c s="32">
        <f>0+L102+L106+L110+L114+L118+L122+L126+L130+L134+L138+L142</f>
      </c>
      <c s="32">
        <f>0+M102+M106+M110+M114+M118+M122+M126+M130+M134+M138+M142</f>
      </c>
    </row>
    <row r="102" spans="1:16" ht="12.75">
      <c r="A102" t="s">
        <v>49</v>
      </c>
      <c s="34" t="s">
        <v>120</v>
      </c>
      <c s="34" t="s">
        <v>531</v>
      </c>
      <c s="35" t="s">
        <v>352</v>
      </c>
      <c s="6" t="s">
        <v>532</v>
      </c>
      <c s="36" t="s">
        <v>383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533</v>
      </c>
    </row>
    <row r="104" spans="1:5" ht="12.75">
      <c r="A104" s="35" t="s">
        <v>57</v>
      </c>
      <c r="E104" s="40" t="s">
        <v>534</v>
      </c>
    </row>
    <row r="105" spans="1:5" ht="12.75">
      <c r="A105" t="s">
        <v>58</v>
      </c>
      <c r="E105" s="39" t="s">
        <v>455</v>
      </c>
    </row>
    <row r="106" spans="1:16" ht="12.75">
      <c r="A106" t="s">
        <v>49</v>
      </c>
      <c s="34" t="s">
        <v>123</v>
      </c>
      <c s="34" t="s">
        <v>535</v>
      </c>
      <c s="35" t="s">
        <v>352</v>
      </c>
      <c s="6" t="s">
        <v>536</v>
      </c>
      <c s="36" t="s">
        <v>54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533</v>
      </c>
    </row>
    <row r="108" spans="1:5" ht="12.75">
      <c r="A108" s="35" t="s">
        <v>57</v>
      </c>
      <c r="E108" s="40" t="s">
        <v>537</v>
      </c>
    </row>
    <row r="109" spans="1:5" ht="12.75">
      <c r="A109" t="s">
        <v>58</v>
      </c>
      <c r="E109" s="39" t="s">
        <v>455</v>
      </c>
    </row>
    <row r="110" spans="1:16" ht="12.75">
      <c r="A110" t="s">
        <v>49</v>
      </c>
      <c s="34" t="s">
        <v>126</v>
      </c>
      <c s="34" t="s">
        <v>538</v>
      </c>
      <c s="35" t="s">
        <v>352</v>
      </c>
      <c s="6" t="s">
        <v>539</v>
      </c>
      <c s="36" t="s">
        <v>378</v>
      </c>
      <c s="37">
        <v>229.33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540</v>
      </c>
    </row>
    <row r="112" spans="1:5" ht="25.5">
      <c r="A112" s="35" t="s">
        <v>57</v>
      </c>
      <c r="E112" s="40" t="s">
        <v>541</v>
      </c>
    </row>
    <row r="113" spans="1:5" ht="12.75">
      <c r="A113" t="s">
        <v>58</v>
      </c>
      <c r="E113" s="39" t="s">
        <v>455</v>
      </c>
    </row>
    <row r="114" spans="1:16" ht="12.75">
      <c r="A114" t="s">
        <v>49</v>
      </c>
      <c s="34" t="s">
        <v>129</v>
      </c>
      <c s="34" t="s">
        <v>542</v>
      </c>
      <c s="35" t="s">
        <v>352</v>
      </c>
      <c s="6" t="s">
        <v>543</v>
      </c>
      <c s="36" t="s">
        <v>378</v>
      </c>
      <c s="37">
        <v>8.75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544</v>
      </c>
    </row>
    <row r="116" spans="1:5" ht="12.75">
      <c r="A116" s="35" t="s">
        <v>57</v>
      </c>
      <c r="E116" s="40" t="s">
        <v>545</v>
      </c>
    </row>
    <row r="117" spans="1:5" ht="12.75">
      <c r="A117" t="s">
        <v>58</v>
      </c>
      <c r="E117" s="39" t="s">
        <v>455</v>
      </c>
    </row>
    <row r="118" spans="1:16" ht="12.75">
      <c r="A118" t="s">
        <v>49</v>
      </c>
      <c s="34" t="s">
        <v>132</v>
      </c>
      <c s="34" t="s">
        <v>546</v>
      </c>
      <c s="35" t="s">
        <v>352</v>
      </c>
      <c s="6" t="s">
        <v>547</v>
      </c>
      <c s="36" t="s">
        <v>378</v>
      </c>
      <c s="37">
        <v>29.09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548</v>
      </c>
    </row>
    <row r="120" spans="1:5" ht="12.75">
      <c r="A120" s="35" t="s">
        <v>57</v>
      </c>
      <c r="E120" s="40" t="s">
        <v>549</v>
      </c>
    </row>
    <row r="121" spans="1:5" ht="12.75">
      <c r="A121" t="s">
        <v>58</v>
      </c>
      <c r="E121" s="39" t="s">
        <v>455</v>
      </c>
    </row>
    <row r="122" spans="1:16" ht="12.75">
      <c r="A122" t="s">
        <v>49</v>
      </c>
      <c s="34" t="s">
        <v>135</v>
      </c>
      <c s="34" t="s">
        <v>550</v>
      </c>
      <c s="35" t="s">
        <v>352</v>
      </c>
      <c s="6" t="s">
        <v>551</v>
      </c>
      <c s="36" t="s">
        <v>378</v>
      </c>
      <c s="37">
        <v>148.082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552</v>
      </c>
    </row>
    <row r="124" spans="1:5" ht="12.75">
      <c r="A124" s="35" t="s">
        <v>57</v>
      </c>
      <c r="E124" s="40" t="s">
        <v>553</v>
      </c>
    </row>
    <row r="125" spans="1:5" ht="12.75">
      <c r="A125" t="s">
        <v>58</v>
      </c>
      <c r="E125" s="39" t="s">
        <v>455</v>
      </c>
    </row>
    <row r="126" spans="1:16" ht="12.75">
      <c r="A126" t="s">
        <v>49</v>
      </c>
      <c s="34" t="s">
        <v>138</v>
      </c>
      <c s="34" t="s">
        <v>554</v>
      </c>
      <c s="35" t="s">
        <v>352</v>
      </c>
      <c s="6" t="s">
        <v>555</v>
      </c>
      <c s="36" t="s">
        <v>378</v>
      </c>
      <c s="37">
        <v>74.041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556</v>
      </c>
    </row>
    <row r="128" spans="1:5" ht="12.75">
      <c r="A128" s="35" t="s">
        <v>57</v>
      </c>
      <c r="E128" s="40" t="s">
        <v>557</v>
      </c>
    </row>
    <row r="129" spans="1:5" ht="12.75">
      <c r="A129" t="s">
        <v>58</v>
      </c>
      <c r="E129" s="39" t="s">
        <v>455</v>
      </c>
    </row>
    <row r="130" spans="1:16" ht="12.75">
      <c r="A130" t="s">
        <v>49</v>
      </c>
      <c s="34" t="s">
        <v>141</v>
      </c>
      <c s="34" t="s">
        <v>558</v>
      </c>
      <c s="35" t="s">
        <v>352</v>
      </c>
      <c s="6" t="s">
        <v>559</v>
      </c>
      <c s="36" t="s">
        <v>378</v>
      </c>
      <c s="37">
        <v>77.743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556</v>
      </c>
    </row>
    <row r="132" spans="1:5" ht="12.75">
      <c r="A132" s="35" t="s">
        <v>57</v>
      </c>
      <c r="E132" s="40" t="s">
        <v>560</v>
      </c>
    </row>
    <row r="133" spans="1:5" ht="12.75">
      <c r="A133" t="s">
        <v>58</v>
      </c>
      <c r="E133" s="39" t="s">
        <v>455</v>
      </c>
    </row>
    <row r="134" spans="1:16" ht="12.75">
      <c r="A134" t="s">
        <v>49</v>
      </c>
      <c s="34" t="s">
        <v>144</v>
      </c>
      <c s="34" t="s">
        <v>561</v>
      </c>
      <c s="35" t="s">
        <v>352</v>
      </c>
      <c s="6" t="s">
        <v>562</v>
      </c>
      <c s="36" t="s">
        <v>378</v>
      </c>
      <c s="37">
        <v>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25.5">
      <c r="A135" s="35" t="s">
        <v>56</v>
      </c>
      <c r="E135" s="39" t="s">
        <v>563</v>
      </c>
    </row>
    <row r="136" spans="1:5" ht="12.75">
      <c r="A136" s="35" t="s">
        <v>57</v>
      </c>
      <c r="E136" s="40" t="s">
        <v>564</v>
      </c>
    </row>
    <row r="137" spans="1:5" ht="12.75">
      <c r="A137" t="s">
        <v>58</v>
      </c>
      <c r="E137" s="39" t="s">
        <v>455</v>
      </c>
    </row>
    <row r="138" spans="1:16" ht="12.75">
      <c r="A138" t="s">
        <v>49</v>
      </c>
      <c s="34" t="s">
        <v>147</v>
      </c>
      <c s="34" t="s">
        <v>565</v>
      </c>
      <c s="35" t="s">
        <v>352</v>
      </c>
      <c s="6" t="s">
        <v>566</v>
      </c>
      <c s="36" t="s">
        <v>378</v>
      </c>
      <c s="37">
        <v>55.914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556</v>
      </c>
    </row>
    <row r="140" spans="1:5" ht="12.75">
      <c r="A140" s="35" t="s">
        <v>57</v>
      </c>
      <c r="E140" s="40" t="s">
        <v>567</v>
      </c>
    </row>
    <row r="141" spans="1:5" ht="12.75">
      <c r="A141" t="s">
        <v>58</v>
      </c>
      <c r="E141" s="39" t="s">
        <v>455</v>
      </c>
    </row>
    <row r="142" spans="1:16" ht="25.5">
      <c r="A142" t="s">
        <v>49</v>
      </c>
      <c s="34" t="s">
        <v>150</v>
      </c>
      <c s="34" t="s">
        <v>568</v>
      </c>
      <c s="35" t="s">
        <v>352</v>
      </c>
      <c s="6" t="s">
        <v>569</v>
      </c>
      <c s="36" t="s">
        <v>378</v>
      </c>
      <c s="37">
        <v>4.672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556</v>
      </c>
    </row>
    <row r="144" spans="1:5" ht="12.75">
      <c r="A144" s="35" t="s">
        <v>57</v>
      </c>
      <c r="E144" s="40" t="s">
        <v>570</v>
      </c>
    </row>
    <row r="145" spans="1:5" ht="12.75">
      <c r="A145" t="s">
        <v>58</v>
      </c>
      <c r="E145" s="39" t="s">
        <v>455</v>
      </c>
    </row>
    <row r="146" spans="1:13" ht="12.75">
      <c r="A146" t="s">
        <v>46</v>
      </c>
      <c r="C146" s="31" t="s">
        <v>384</v>
      </c>
      <c r="E146" s="33" t="s">
        <v>571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49</v>
      </c>
      <c s="34" t="s">
        <v>153</v>
      </c>
      <c s="34" t="s">
        <v>572</v>
      </c>
      <c s="35" t="s">
        <v>352</v>
      </c>
      <c s="6" t="s">
        <v>573</v>
      </c>
      <c s="36" t="s">
        <v>119</v>
      </c>
      <c s="37">
        <v>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574</v>
      </c>
    </row>
    <row r="149" spans="1:5" ht="12.75">
      <c r="A149" s="35" t="s">
        <v>57</v>
      </c>
      <c r="E149" s="40" t="s">
        <v>575</v>
      </c>
    </row>
    <row r="150" spans="1:5" ht="12.75">
      <c r="A150" t="s">
        <v>58</v>
      </c>
      <c r="E150" s="39" t="s">
        <v>455</v>
      </c>
    </row>
    <row r="151" spans="1:13" ht="12.75">
      <c r="A151" t="s">
        <v>46</v>
      </c>
      <c r="C151" s="31" t="s">
        <v>387</v>
      </c>
      <c r="E151" s="33" t="s">
        <v>576</v>
      </c>
      <c r="J151" s="32">
        <f>0</f>
      </c>
      <c s="32">
        <f>0</f>
      </c>
      <c s="32">
        <f>0+L152+L156+L160+L164+L168+L172+L176+L180+L184+L188+L192+L196+L200+L204+L208+L212+L216+L220+L224+L228+L232</f>
      </c>
      <c s="32">
        <f>0+M152+M156+M160+M164+M168+M172+M176+M180+M184+M188+M192+M196+M200+M204+M208+M212+M216+M220+M224+M228+M232</f>
      </c>
    </row>
    <row r="152" spans="1:16" ht="12.75">
      <c r="A152" t="s">
        <v>49</v>
      </c>
      <c s="34" t="s">
        <v>156</v>
      </c>
      <c s="34" t="s">
        <v>577</v>
      </c>
      <c s="35" t="s">
        <v>352</v>
      </c>
      <c s="6" t="s">
        <v>578</v>
      </c>
      <c s="36" t="s">
        <v>54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579</v>
      </c>
    </row>
    <row r="154" spans="1:5" ht="12.75">
      <c r="A154" s="35" t="s">
        <v>57</v>
      </c>
      <c r="E154" s="40" t="s">
        <v>580</v>
      </c>
    </row>
    <row r="155" spans="1:5" ht="12.75">
      <c r="A155" t="s">
        <v>58</v>
      </c>
      <c r="E155" s="39" t="s">
        <v>455</v>
      </c>
    </row>
    <row r="156" spans="1:16" ht="12.75">
      <c r="A156" t="s">
        <v>49</v>
      </c>
      <c s="34" t="s">
        <v>159</v>
      </c>
      <c s="34" t="s">
        <v>581</v>
      </c>
      <c s="35" t="s">
        <v>352</v>
      </c>
      <c s="6" t="s">
        <v>582</v>
      </c>
      <c s="36" t="s">
        <v>54</v>
      </c>
      <c s="37">
        <v>3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583</v>
      </c>
    </row>
    <row r="158" spans="1:5" ht="12.75">
      <c r="A158" s="35" t="s">
        <v>57</v>
      </c>
      <c r="E158" s="40" t="s">
        <v>584</v>
      </c>
    </row>
    <row r="159" spans="1:5" ht="12.75">
      <c r="A159" t="s">
        <v>58</v>
      </c>
      <c r="E159" s="39" t="s">
        <v>455</v>
      </c>
    </row>
    <row r="160" spans="1:16" ht="25.5">
      <c r="A160" t="s">
        <v>49</v>
      </c>
      <c s="34" t="s">
        <v>162</v>
      </c>
      <c s="34" t="s">
        <v>585</v>
      </c>
      <c s="35" t="s">
        <v>352</v>
      </c>
      <c s="6" t="s">
        <v>586</v>
      </c>
      <c s="36" t="s">
        <v>54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587</v>
      </c>
    </row>
    <row r="162" spans="1:5" ht="12.75">
      <c r="A162" s="35" t="s">
        <v>57</v>
      </c>
      <c r="E162" s="40" t="s">
        <v>588</v>
      </c>
    </row>
    <row r="163" spans="1:5" ht="12.75">
      <c r="A163" t="s">
        <v>58</v>
      </c>
      <c r="E163" s="39" t="s">
        <v>455</v>
      </c>
    </row>
    <row r="164" spans="1:16" ht="25.5">
      <c r="A164" t="s">
        <v>49</v>
      </c>
      <c s="34" t="s">
        <v>165</v>
      </c>
      <c s="34" t="s">
        <v>589</v>
      </c>
      <c s="35" t="s">
        <v>352</v>
      </c>
      <c s="6" t="s">
        <v>590</v>
      </c>
      <c s="36" t="s">
        <v>378</v>
      </c>
      <c s="37">
        <v>19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27</v>
      </c>
    </row>
    <row r="165" spans="1:5" ht="12.75">
      <c r="A165" s="35" t="s">
        <v>56</v>
      </c>
      <c r="E165" s="39" t="s">
        <v>591</v>
      </c>
    </row>
    <row r="166" spans="1:5" ht="12.75">
      <c r="A166" s="35" t="s">
        <v>57</v>
      </c>
      <c r="E166" s="40" t="s">
        <v>592</v>
      </c>
    </row>
    <row r="167" spans="1:5" ht="12.75">
      <c r="A167" t="s">
        <v>58</v>
      </c>
      <c r="E167" s="39" t="s">
        <v>455</v>
      </c>
    </row>
    <row r="168" spans="1:16" ht="12.75">
      <c r="A168" t="s">
        <v>49</v>
      </c>
      <c s="34" t="s">
        <v>168</v>
      </c>
      <c s="34" t="s">
        <v>593</v>
      </c>
      <c s="35" t="s">
        <v>352</v>
      </c>
      <c s="6" t="s">
        <v>594</v>
      </c>
      <c s="36" t="s">
        <v>119</v>
      </c>
      <c s="37">
        <v>71.365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27</v>
      </c>
    </row>
    <row r="169" spans="1:5" ht="12.75">
      <c r="A169" s="35" t="s">
        <v>56</v>
      </c>
      <c r="E169" s="39" t="s">
        <v>595</v>
      </c>
    </row>
    <row r="170" spans="1:5" ht="25.5">
      <c r="A170" s="35" t="s">
        <v>57</v>
      </c>
      <c r="E170" s="40" t="s">
        <v>596</v>
      </c>
    </row>
    <row r="171" spans="1:5" ht="12.75">
      <c r="A171" t="s">
        <v>58</v>
      </c>
      <c r="E171" s="39" t="s">
        <v>455</v>
      </c>
    </row>
    <row r="172" spans="1:16" ht="12.75">
      <c r="A172" t="s">
        <v>49</v>
      </c>
      <c s="34" t="s">
        <v>74</v>
      </c>
      <c s="34" t="s">
        <v>597</v>
      </c>
      <c s="35" t="s">
        <v>352</v>
      </c>
      <c s="6" t="s">
        <v>598</v>
      </c>
      <c s="36" t="s">
        <v>119</v>
      </c>
      <c s="37">
        <v>7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27</v>
      </c>
    </row>
    <row r="173" spans="1:5" ht="12.75">
      <c r="A173" s="35" t="s">
        <v>56</v>
      </c>
      <c r="E173" s="39" t="s">
        <v>599</v>
      </c>
    </row>
    <row r="174" spans="1:5" ht="12.75">
      <c r="A174" s="35" t="s">
        <v>57</v>
      </c>
      <c r="E174" s="40" t="s">
        <v>600</v>
      </c>
    </row>
    <row r="175" spans="1:5" ht="12.75">
      <c r="A175" t="s">
        <v>58</v>
      </c>
      <c r="E175" s="39" t="s">
        <v>455</v>
      </c>
    </row>
    <row r="176" spans="1:16" ht="12.75">
      <c r="A176" t="s">
        <v>49</v>
      </c>
      <c s="34" t="s">
        <v>78</v>
      </c>
      <c s="34" t="s">
        <v>601</v>
      </c>
      <c s="35" t="s">
        <v>352</v>
      </c>
      <c s="6" t="s">
        <v>602</v>
      </c>
      <c s="36" t="s">
        <v>378</v>
      </c>
      <c s="37">
        <v>11.208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27</v>
      </c>
    </row>
    <row r="177" spans="1:5" ht="12.75">
      <c r="A177" s="35" t="s">
        <v>56</v>
      </c>
      <c r="E177" s="39" t="s">
        <v>603</v>
      </c>
    </row>
    <row r="178" spans="1:5" ht="12.75">
      <c r="A178" s="35" t="s">
        <v>57</v>
      </c>
      <c r="E178" s="40" t="s">
        <v>604</v>
      </c>
    </row>
    <row r="179" spans="1:5" ht="12.75">
      <c r="A179" t="s">
        <v>58</v>
      </c>
      <c r="E179" s="39" t="s">
        <v>455</v>
      </c>
    </row>
    <row r="180" spans="1:16" ht="12.75">
      <c r="A180" t="s">
        <v>49</v>
      </c>
      <c s="34" t="s">
        <v>81</v>
      </c>
      <c s="34" t="s">
        <v>605</v>
      </c>
      <c s="35" t="s">
        <v>352</v>
      </c>
      <c s="6" t="s">
        <v>606</v>
      </c>
      <c s="36" t="s">
        <v>119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27</v>
      </c>
    </row>
    <row r="181" spans="1:5" ht="12.75">
      <c r="A181" s="35" t="s">
        <v>56</v>
      </c>
      <c r="E181" s="39" t="s">
        <v>607</v>
      </c>
    </row>
    <row r="182" spans="1:5" ht="12.75">
      <c r="A182" s="35" t="s">
        <v>57</v>
      </c>
      <c r="E182" s="40" t="s">
        <v>608</v>
      </c>
    </row>
    <row r="183" spans="1:5" ht="12.75">
      <c r="A183" t="s">
        <v>58</v>
      </c>
      <c r="E183" s="39" t="s">
        <v>455</v>
      </c>
    </row>
    <row r="184" spans="1:16" ht="12.75">
      <c r="A184" t="s">
        <v>49</v>
      </c>
      <c s="34" t="s">
        <v>84</v>
      </c>
      <c s="34" t="s">
        <v>609</v>
      </c>
      <c s="35" t="s">
        <v>352</v>
      </c>
      <c s="6" t="s">
        <v>610</v>
      </c>
      <c s="36" t="s">
        <v>54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27</v>
      </c>
    </row>
    <row r="185" spans="1:5" ht="12.75">
      <c r="A185" s="35" t="s">
        <v>56</v>
      </c>
      <c r="E185" s="39" t="s">
        <v>611</v>
      </c>
    </row>
    <row r="186" spans="1:5" ht="12.75">
      <c r="A186" s="35" t="s">
        <v>57</v>
      </c>
      <c r="E186" s="40" t="s">
        <v>588</v>
      </c>
    </row>
    <row r="187" spans="1:5" ht="12.75">
      <c r="A187" t="s">
        <v>58</v>
      </c>
      <c r="E187" s="39" t="s">
        <v>455</v>
      </c>
    </row>
    <row r="188" spans="1:16" ht="25.5">
      <c r="A188" t="s">
        <v>49</v>
      </c>
      <c s="34" t="s">
        <v>87</v>
      </c>
      <c s="34" t="s">
        <v>612</v>
      </c>
      <c s="35" t="s">
        <v>352</v>
      </c>
      <c s="6" t="s">
        <v>613</v>
      </c>
      <c s="36" t="s">
        <v>54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27</v>
      </c>
    </row>
    <row r="189" spans="1:5" ht="12.75">
      <c r="A189" s="35" t="s">
        <v>56</v>
      </c>
      <c r="E189" s="39" t="s">
        <v>614</v>
      </c>
    </row>
    <row r="190" spans="1:5" ht="12.75">
      <c r="A190" s="35" t="s">
        <v>57</v>
      </c>
      <c r="E190" s="40" t="s">
        <v>588</v>
      </c>
    </row>
    <row r="191" spans="1:5" ht="12.75">
      <c r="A191" t="s">
        <v>58</v>
      </c>
      <c r="E191" s="39" t="s">
        <v>455</v>
      </c>
    </row>
    <row r="192" spans="1:16" ht="12.75">
      <c r="A192" t="s">
        <v>49</v>
      </c>
      <c s="34" t="s">
        <v>90</v>
      </c>
      <c s="34" t="s">
        <v>615</v>
      </c>
      <c s="35" t="s">
        <v>352</v>
      </c>
      <c s="6" t="s">
        <v>616</v>
      </c>
      <c s="36" t="s">
        <v>54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55</v>
      </c>
      <c>
        <f>(M192*21)/100</f>
      </c>
      <c t="s">
        <v>27</v>
      </c>
    </row>
    <row r="193" spans="1:5" ht="12.75">
      <c r="A193" s="35" t="s">
        <v>56</v>
      </c>
      <c r="E193" s="39" t="s">
        <v>617</v>
      </c>
    </row>
    <row r="194" spans="1:5" ht="12.75">
      <c r="A194" s="35" t="s">
        <v>57</v>
      </c>
      <c r="E194" s="40" t="s">
        <v>588</v>
      </c>
    </row>
    <row r="195" spans="1:5" ht="12.75">
      <c r="A195" t="s">
        <v>58</v>
      </c>
      <c r="E195" s="39" t="s">
        <v>455</v>
      </c>
    </row>
    <row r="196" spans="1:16" ht="12.75">
      <c r="A196" t="s">
        <v>49</v>
      </c>
      <c s="34" t="s">
        <v>93</v>
      </c>
      <c s="34" t="s">
        <v>618</v>
      </c>
      <c s="35" t="s">
        <v>352</v>
      </c>
      <c s="6" t="s">
        <v>619</v>
      </c>
      <c s="36" t="s">
        <v>54</v>
      </c>
      <c s="37">
        <v>7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12.75">
      <c r="A197" s="35" t="s">
        <v>56</v>
      </c>
      <c r="E197" s="39" t="s">
        <v>620</v>
      </c>
    </row>
    <row r="198" spans="1:5" ht="12.75">
      <c r="A198" s="35" t="s">
        <v>57</v>
      </c>
      <c r="E198" s="40" t="s">
        <v>621</v>
      </c>
    </row>
    <row r="199" spans="1:5" ht="12.75">
      <c r="A199" t="s">
        <v>58</v>
      </c>
      <c r="E199" s="39" t="s">
        <v>455</v>
      </c>
    </row>
    <row r="200" spans="1:16" ht="12.75">
      <c r="A200" t="s">
        <v>49</v>
      </c>
      <c s="34" t="s">
        <v>96</v>
      </c>
      <c s="34" t="s">
        <v>622</v>
      </c>
      <c s="35" t="s">
        <v>352</v>
      </c>
      <c s="6" t="s">
        <v>623</v>
      </c>
      <c s="36" t="s">
        <v>119</v>
      </c>
      <c s="37">
        <v>10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27</v>
      </c>
    </row>
    <row r="201" spans="1:5" ht="12.75">
      <c r="A201" s="35" t="s">
        <v>56</v>
      </c>
      <c r="E201" s="39" t="s">
        <v>624</v>
      </c>
    </row>
    <row r="202" spans="1:5" ht="12.75">
      <c r="A202" s="35" t="s">
        <v>57</v>
      </c>
      <c r="E202" s="40" t="s">
        <v>625</v>
      </c>
    </row>
    <row r="203" spans="1:5" ht="12.75">
      <c r="A203" t="s">
        <v>58</v>
      </c>
      <c r="E203" s="39" t="s">
        <v>455</v>
      </c>
    </row>
    <row r="204" spans="1:16" ht="12.75">
      <c r="A204" t="s">
        <v>49</v>
      </c>
      <c s="34" t="s">
        <v>174</v>
      </c>
      <c s="34" t="s">
        <v>626</v>
      </c>
      <c s="35" t="s">
        <v>352</v>
      </c>
      <c s="6" t="s">
        <v>627</v>
      </c>
      <c s="36" t="s">
        <v>119</v>
      </c>
      <c s="37">
        <v>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27</v>
      </c>
    </row>
    <row r="205" spans="1:5" ht="12.75">
      <c r="A205" s="35" t="s">
        <v>56</v>
      </c>
      <c r="E205" s="39" t="s">
        <v>628</v>
      </c>
    </row>
    <row r="206" spans="1:5" ht="12.75">
      <c r="A206" s="35" t="s">
        <v>57</v>
      </c>
      <c r="E206" s="40" t="s">
        <v>629</v>
      </c>
    </row>
    <row r="207" spans="1:5" ht="12.75">
      <c r="A207" t="s">
        <v>58</v>
      </c>
      <c r="E207" s="39" t="s">
        <v>455</v>
      </c>
    </row>
    <row r="208" spans="1:16" ht="12.75">
      <c r="A208" t="s">
        <v>49</v>
      </c>
      <c s="34" t="s">
        <v>178</v>
      </c>
      <c s="34" t="s">
        <v>630</v>
      </c>
      <c s="35" t="s">
        <v>352</v>
      </c>
      <c s="6" t="s">
        <v>631</v>
      </c>
      <c s="36" t="s">
        <v>383</v>
      </c>
      <c s="37">
        <v>0.16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27</v>
      </c>
    </row>
    <row r="209" spans="1:5" ht="12.75">
      <c r="A209" s="35" t="s">
        <v>56</v>
      </c>
      <c r="E209" s="39" t="s">
        <v>632</v>
      </c>
    </row>
    <row r="210" spans="1:5" ht="12.75">
      <c r="A210" s="35" t="s">
        <v>57</v>
      </c>
      <c r="E210" s="40" t="s">
        <v>633</v>
      </c>
    </row>
    <row r="211" spans="1:5" ht="12.75">
      <c r="A211" t="s">
        <v>58</v>
      </c>
      <c r="E211" s="39" t="s">
        <v>455</v>
      </c>
    </row>
    <row r="212" spans="1:16" ht="12.75">
      <c r="A212" t="s">
        <v>49</v>
      </c>
      <c s="34" t="s">
        <v>181</v>
      </c>
      <c s="34" t="s">
        <v>634</v>
      </c>
      <c s="35" t="s">
        <v>352</v>
      </c>
      <c s="6" t="s">
        <v>635</v>
      </c>
      <c s="36" t="s">
        <v>54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27</v>
      </c>
    </row>
    <row r="213" spans="1:5" ht="51">
      <c r="A213" s="35" t="s">
        <v>56</v>
      </c>
      <c r="E213" s="39" t="s">
        <v>636</v>
      </c>
    </row>
    <row r="214" spans="1:5" ht="12.75">
      <c r="A214" s="35" t="s">
        <v>57</v>
      </c>
      <c r="E214" s="40" t="s">
        <v>588</v>
      </c>
    </row>
    <row r="215" spans="1:5" ht="12.75">
      <c r="A215" t="s">
        <v>58</v>
      </c>
      <c r="E215" s="39" t="s">
        <v>455</v>
      </c>
    </row>
    <row r="216" spans="1:16" ht="12.75">
      <c r="A216" t="s">
        <v>49</v>
      </c>
      <c s="34" t="s">
        <v>184</v>
      </c>
      <c s="34" t="s">
        <v>637</v>
      </c>
      <c s="35" t="s">
        <v>352</v>
      </c>
      <c s="6" t="s">
        <v>638</v>
      </c>
      <c s="36" t="s">
        <v>119</v>
      </c>
      <c s="37">
        <v>9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27</v>
      </c>
    </row>
    <row r="217" spans="1:5" ht="12.75">
      <c r="A217" s="35" t="s">
        <v>56</v>
      </c>
      <c r="E217" s="39" t="s">
        <v>639</v>
      </c>
    </row>
    <row r="218" spans="1:5" ht="12.75">
      <c r="A218" s="35" t="s">
        <v>57</v>
      </c>
      <c r="E218" s="40" t="s">
        <v>640</v>
      </c>
    </row>
    <row r="219" spans="1:5" ht="12.75">
      <c r="A219" t="s">
        <v>58</v>
      </c>
      <c r="E219" s="39" t="s">
        <v>455</v>
      </c>
    </row>
    <row r="220" spans="1:16" ht="25.5">
      <c r="A220" t="s">
        <v>49</v>
      </c>
      <c s="34" t="s">
        <v>187</v>
      </c>
      <c s="34" t="s">
        <v>641</v>
      </c>
      <c s="35" t="s">
        <v>352</v>
      </c>
      <c s="6" t="s">
        <v>642</v>
      </c>
      <c s="36" t="s">
        <v>480</v>
      </c>
      <c s="37">
        <v>180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27</v>
      </c>
    </row>
    <row r="221" spans="1:5" ht="12.75">
      <c r="A221" s="35" t="s">
        <v>56</v>
      </c>
      <c r="E221" s="39" t="s">
        <v>643</v>
      </c>
    </row>
    <row r="222" spans="1:5" ht="12.75">
      <c r="A222" s="35" t="s">
        <v>57</v>
      </c>
      <c r="E222" s="40" t="s">
        <v>644</v>
      </c>
    </row>
    <row r="223" spans="1:5" ht="12.75">
      <c r="A223" t="s">
        <v>58</v>
      </c>
      <c r="E223" s="39" t="s">
        <v>455</v>
      </c>
    </row>
    <row r="224" spans="1:16" ht="12.75">
      <c r="A224" t="s">
        <v>49</v>
      </c>
      <c s="34" t="s">
        <v>190</v>
      </c>
      <c s="34" t="s">
        <v>645</v>
      </c>
      <c s="35" t="s">
        <v>352</v>
      </c>
      <c s="6" t="s">
        <v>646</v>
      </c>
      <c s="36" t="s">
        <v>54</v>
      </c>
      <c s="37">
        <v>7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27</v>
      </c>
    </row>
    <row r="225" spans="1:5" ht="12.75">
      <c r="A225" s="35" t="s">
        <v>56</v>
      </c>
      <c r="E225" s="39" t="s">
        <v>647</v>
      </c>
    </row>
    <row r="226" spans="1:5" ht="25.5">
      <c r="A226" s="35" t="s">
        <v>57</v>
      </c>
      <c r="E226" s="40" t="s">
        <v>648</v>
      </c>
    </row>
    <row r="227" spans="1:5" ht="12.75">
      <c r="A227" t="s">
        <v>58</v>
      </c>
      <c r="E227" s="39" t="s">
        <v>455</v>
      </c>
    </row>
    <row r="228" spans="1:16" ht="12.75">
      <c r="A228" t="s">
        <v>49</v>
      </c>
      <c s="34" t="s">
        <v>193</v>
      </c>
      <c s="34" t="s">
        <v>649</v>
      </c>
      <c s="35" t="s">
        <v>352</v>
      </c>
      <c s="6" t="s">
        <v>650</v>
      </c>
      <c s="36" t="s">
        <v>480</v>
      </c>
      <c s="37">
        <v>8.68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27</v>
      </c>
    </row>
    <row r="229" spans="1:5" ht="12.75">
      <c r="A229" s="35" t="s">
        <v>56</v>
      </c>
      <c r="E229" s="39" t="s">
        <v>647</v>
      </c>
    </row>
    <row r="230" spans="1:5" ht="25.5">
      <c r="A230" s="35" t="s">
        <v>57</v>
      </c>
      <c r="E230" s="40" t="s">
        <v>651</v>
      </c>
    </row>
    <row r="231" spans="1:5" ht="12.75">
      <c r="A231" t="s">
        <v>58</v>
      </c>
      <c r="E231" s="39" t="s">
        <v>455</v>
      </c>
    </row>
    <row r="232" spans="1:16" ht="12.75">
      <c r="A232" t="s">
        <v>49</v>
      </c>
      <c s="34" t="s">
        <v>196</v>
      </c>
      <c s="34" t="s">
        <v>652</v>
      </c>
      <c s="35" t="s">
        <v>352</v>
      </c>
      <c s="6" t="s">
        <v>653</v>
      </c>
      <c s="36" t="s">
        <v>383</v>
      </c>
      <c s="37">
        <v>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27</v>
      </c>
    </row>
    <row r="233" spans="1:5" ht="12.75">
      <c r="A233" s="35" t="s">
        <v>56</v>
      </c>
      <c r="E233" s="39" t="s">
        <v>647</v>
      </c>
    </row>
    <row r="234" spans="1:5" ht="25.5">
      <c r="A234" s="35" t="s">
        <v>57</v>
      </c>
      <c r="E234" s="40" t="s">
        <v>654</v>
      </c>
    </row>
    <row r="235" spans="1:5" ht="12.75">
      <c r="A235" t="s">
        <v>58</v>
      </c>
      <c r="E235" s="39" t="s">
        <v>455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